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5B41BC74-CE61-48C8-B5D9-B28D899C718B}" xr6:coauthVersionLast="44" xr6:coauthVersionMax="44" xr10:uidLastSave="{00000000-0000-0000-0000-000000000000}"/>
  <bookViews>
    <workbookView xWindow="-120" yWindow="-120" windowWidth="29040" windowHeight="15840" tabRatio="891" activeTab="4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'таланты+инициативы'!$A$262:$J$424</definedName>
    <definedName name="_xlnm.Print_Area" localSheetId="0">затраты!$A$1:$K$24</definedName>
    <definedName name="_xlnm.Print_Area" localSheetId="2">'инновации+добровольчество'!$A$1:$J$454</definedName>
    <definedName name="_xlnm.Print_Area" localSheetId="5">патриотика!$A$1:$J$470</definedName>
    <definedName name="_xlnm.Print_Area" localSheetId="7">'таланты+инициативы'!$A$1:$J$509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6" i="31" l="1"/>
  <c r="J25" i="14"/>
  <c r="J25" i="15"/>
  <c r="F130" i="31" l="1"/>
  <c r="F177" i="15"/>
  <c r="G196" i="15"/>
  <c r="G183" i="15"/>
  <c r="F134" i="14"/>
  <c r="G157" i="14"/>
  <c r="G141" i="14"/>
  <c r="G154" i="31"/>
  <c r="K24" i="15" l="1"/>
  <c r="J45" i="14"/>
  <c r="J50" i="31"/>
  <c r="F132" i="31" l="1"/>
  <c r="A91" i="14" l="1"/>
  <c r="A89" i="31" s="1"/>
  <c r="A14" i="14"/>
  <c r="A15" i="31" s="1"/>
  <c r="E491" i="15" l="1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469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52" i="14"/>
  <c r="E453" i="14"/>
  <c r="E454" i="14"/>
  <c r="E455" i="14"/>
  <c r="E456" i="14"/>
  <c r="A237" i="14"/>
  <c r="A276" i="15" s="1"/>
  <c r="E237" i="14"/>
  <c r="E276" i="15" s="1"/>
  <c r="A238" i="14"/>
  <c r="A277" i="15" s="1"/>
  <c r="E238" i="14"/>
  <c r="E277" i="15" s="1"/>
  <c r="A228" i="14"/>
  <c r="A267" i="15" s="1"/>
  <c r="E228" i="14"/>
  <c r="E267" i="15" s="1"/>
  <c r="A226" i="14"/>
  <c r="A265" i="15" s="1"/>
  <c r="E226" i="14"/>
  <c r="E265" i="15" s="1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9" i="39" s="1"/>
  <c r="C155" i="40" s="1"/>
  <c r="D113" i="38"/>
  <c r="D129" i="39" s="1"/>
  <c r="D155" i="40" s="1"/>
  <c r="C114" i="38"/>
  <c r="C130" i="39" s="1"/>
  <c r="C156" i="40" s="1"/>
  <c r="D114" i="38"/>
  <c r="D130" i="39" s="1"/>
  <c r="D156" i="40" s="1"/>
  <c r="E114" i="38"/>
  <c r="C104" i="38"/>
  <c r="C120" i="39" s="1"/>
  <c r="C146" i="40" s="1"/>
  <c r="D104" i="38"/>
  <c r="D120" i="39" s="1"/>
  <c r="D146" i="40" s="1"/>
  <c r="D102" i="38"/>
  <c r="D118" i="39" s="1"/>
  <c r="D144" i="40" s="1"/>
  <c r="C102" i="38"/>
  <c r="C118" i="39" s="1"/>
  <c r="C144" i="40" s="1"/>
  <c r="E444" i="31"/>
  <c r="E445" i="31"/>
  <c r="E446" i="31"/>
  <c r="E447" i="31"/>
  <c r="E448" i="31"/>
  <c r="E449" i="31"/>
  <c r="E450" i="31"/>
  <c r="E451" i="31"/>
  <c r="E452" i="31"/>
  <c r="E453" i="31"/>
  <c r="A445" i="31"/>
  <c r="A461" i="14" s="1"/>
  <c r="A500" i="15" s="1"/>
  <c r="A446" i="31"/>
  <c r="A462" i="14" s="1"/>
  <c r="A501" i="15" s="1"/>
  <c r="A447" i="31"/>
  <c r="A463" i="14" s="1"/>
  <c r="A502" i="15" s="1"/>
  <c r="A448" i="31"/>
  <c r="A464" i="14" s="1"/>
  <c r="A503" i="15" s="1"/>
  <c r="A449" i="31"/>
  <c r="A465" i="14" s="1"/>
  <c r="A504" i="15" s="1"/>
  <c r="A450" i="31"/>
  <c r="A466" i="14" s="1"/>
  <c r="A505" i="15" s="1"/>
  <c r="A451" i="31"/>
  <c r="A467" i="14" s="1"/>
  <c r="A506" i="15" s="1"/>
  <c r="A452" i="31"/>
  <c r="A468" i="14" s="1"/>
  <c r="A507" i="15" s="1"/>
  <c r="A453" i="31"/>
  <c r="A469" i="14" s="1"/>
  <c r="A508" i="15" s="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57" i="14" s="1"/>
  <c r="A496" i="15" s="1"/>
  <c r="A442" i="31"/>
  <c r="A443" i="31"/>
  <c r="A444" i="31"/>
  <c r="C331" i="38"/>
  <c r="C347" i="39" s="1"/>
  <c r="C373" i="40" s="1"/>
  <c r="C332" i="38"/>
  <c r="C348" i="39" s="1"/>
  <c r="C374" i="40" s="1"/>
  <c r="C333" i="38"/>
  <c r="C349" i="39" s="1"/>
  <c r="C375" i="40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C329" i="38" l="1"/>
  <c r="C345" i="39" s="1"/>
  <c r="C371" i="40" s="1"/>
  <c r="A459" i="14"/>
  <c r="A498" i="15" s="1"/>
  <c r="C330" i="38"/>
  <c r="C346" i="39" s="1"/>
  <c r="C372" i="40" s="1"/>
  <c r="A460" i="14"/>
  <c r="A499" i="15" s="1"/>
  <c r="C328" i="38"/>
  <c r="C344" i="39" s="1"/>
  <c r="C370" i="40" s="1"/>
  <c r="A458" i="14"/>
  <c r="A497" i="15" s="1"/>
  <c r="A415" i="14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91" i="15" s="1"/>
  <c r="A453" i="14"/>
  <c r="A492" i="15" s="1"/>
  <c r="A454" i="14"/>
  <c r="A493" i="15" s="1"/>
  <c r="A455" i="14"/>
  <c r="A494" i="15" s="1"/>
  <c r="A456" i="14"/>
  <c r="A495" i="15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53" i="39" s="1"/>
  <c r="C379" i="40" s="1"/>
  <c r="C338" i="38"/>
  <c r="C354" i="39" s="1"/>
  <c r="C380" i="40" s="1"/>
  <c r="C339" i="38"/>
  <c r="C355" i="39" s="1"/>
  <c r="C381" i="40" s="1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F183" i="15" l="1"/>
  <c r="C15" i="37"/>
  <c r="F158" i="14"/>
  <c r="G158" i="14" s="1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J24" i="14" l="1"/>
  <c r="E24" i="15"/>
  <c r="G24" i="15" s="1"/>
  <c r="J24" i="15" s="1"/>
  <c r="E10" i="40"/>
  <c r="E25" i="31"/>
  <c r="G25" i="31" s="1"/>
  <c r="J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J26" i="14" l="1"/>
  <c r="D142" i="15"/>
  <c r="D141" i="15"/>
  <c r="D140" i="15"/>
  <c r="D44" i="15" l="1"/>
  <c r="H25" i="15"/>
  <c r="D49" i="31"/>
  <c r="F90" i="31" s="1"/>
  <c r="G114" i="31" s="1"/>
  <c r="E26" i="31"/>
  <c r="G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J27" i="31" l="1"/>
  <c r="E94" i="31"/>
  <c r="F94" i="31" s="1"/>
  <c r="I94" i="31" s="1"/>
  <c r="E93" i="31"/>
  <c r="F93" i="31" s="1"/>
  <c r="I93" i="31" s="1"/>
  <c r="E95" i="31"/>
  <c r="F95" i="31" s="1"/>
  <c r="I95" i="31" s="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J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6" i="38" l="1"/>
  <c r="E85" i="38"/>
  <c r="E90" i="38" s="1"/>
  <c r="E91" i="38" s="1"/>
  <c r="B107" i="14"/>
  <c r="D135" i="14"/>
  <c r="E84" i="38"/>
  <c r="E89" i="38" s="1"/>
  <c r="F122" i="31"/>
  <c r="D135" i="31" s="1"/>
  <c r="D131" i="31" s="1"/>
  <c r="G118" i="3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53" i="31"/>
  <c r="E12" i="38"/>
  <c r="G55" i="31"/>
  <c r="E14" i="38"/>
  <c r="F96" i="31"/>
  <c r="I96" i="31" s="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E57" i="39" l="1"/>
  <c r="E40" i="38"/>
  <c r="E130" i="40"/>
  <c r="E135" i="40" s="1"/>
  <c r="B164" i="15"/>
  <c r="E129" i="40"/>
  <c r="B163" i="15"/>
  <c r="F139" i="15"/>
  <c r="I139" i="15" s="1"/>
  <c r="E127" i="40"/>
  <c r="E132" i="40" s="1"/>
  <c r="F140" i="15"/>
  <c r="I140" i="15" s="1"/>
  <c r="E128" i="40"/>
  <c r="E133" i="40" s="1"/>
  <c r="B109" i="14"/>
  <c r="E104" i="39"/>
  <c r="E109" i="39" s="1"/>
  <c r="E56" i="39"/>
  <c r="E52" i="39"/>
  <c r="E53" i="39"/>
  <c r="E138" i="31"/>
  <c r="E94" i="38" s="1"/>
  <c r="G57" i="31"/>
  <c r="B8" i="37" s="1"/>
  <c r="D129" i="31"/>
  <c r="D127" i="31"/>
  <c r="D130" i="31"/>
  <c r="D128" i="31"/>
  <c r="D126" i="31"/>
  <c r="D176" i="15"/>
  <c r="D173" i="15"/>
  <c r="D177" i="15"/>
  <c r="D174" i="15"/>
  <c r="G187" i="15"/>
  <c r="G52" i="15"/>
  <c r="B23" i="37" s="1"/>
  <c r="F98" i="14"/>
  <c r="I98" i="14" s="1"/>
  <c r="B108" i="14"/>
  <c r="F97" i="14"/>
  <c r="I97" i="14" s="1"/>
  <c r="F96" i="14"/>
  <c r="I96" i="14" s="1"/>
  <c r="F99" i="14"/>
  <c r="I99" i="14" s="1"/>
  <c r="I98" i="31"/>
  <c r="I8" i="37" s="1"/>
  <c r="F142" i="15"/>
  <c r="I142" i="15" s="1"/>
  <c r="F141" i="15"/>
  <c r="I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E83" i="40"/>
  <c r="E38" i="38"/>
  <c r="E82" i="40"/>
  <c r="E37" i="38"/>
  <c r="E36" i="38"/>
  <c r="I143" i="15"/>
  <c r="I23" i="37" s="1"/>
  <c r="E39" i="38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E81" i="40"/>
  <c r="E158" i="14"/>
  <c r="E156" i="14"/>
  <c r="E112" i="39" s="1"/>
  <c r="E157" i="14"/>
  <c r="E155" i="14"/>
  <c r="E111" i="39" s="1"/>
  <c r="G145" i="14"/>
  <c r="N7" i="37"/>
  <c r="I101" i="14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I15" i="37" l="1"/>
  <c r="K26" i="14"/>
  <c r="D8" i="37"/>
  <c r="F179" i="15"/>
  <c r="G194" i="15"/>
  <c r="G149" i="31"/>
  <c r="E77" i="38"/>
  <c r="G153" i="31"/>
  <c r="E81" i="38"/>
  <c r="G150" i="31"/>
  <c r="E78" i="38"/>
  <c r="E82" i="38"/>
  <c r="G152" i="31"/>
  <c r="E80" i="38"/>
  <c r="D169" i="14"/>
  <c r="D167" i="14"/>
  <c r="D165" i="14"/>
  <c r="D170" i="14"/>
  <c r="D168" i="14"/>
  <c r="D166" i="14"/>
  <c r="D174" i="14"/>
  <c r="D182" i="14" s="1"/>
  <c r="N23" i="37"/>
  <c r="K23" i="15"/>
  <c r="K25" i="15" s="1"/>
  <c r="G195" i="15"/>
  <c r="E138" i="40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G162" i="31"/>
  <c r="E99" i="38"/>
  <c r="D221" i="15"/>
  <c r="D218" i="15"/>
  <c r="G218" i="15" s="1"/>
  <c r="D458" i="14" l="1"/>
  <c r="D460" i="14"/>
  <c r="D462" i="14"/>
  <c r="D464" i="14"/>
  <c r="F464" i="14" s="1"/>
  <c r="D466" i="14"/>
  <c r="F466" i="14" s="1"/>
  <c r="D468" i="14"/>
  <c r="F468" i="14" s="1"/>
  <c r="D469" i="14"/>
  <c r="F469" i="14" s="1"/>
  <c r="D457" i="14"/>
  <c r="D459" i="14"/>
  <c r="D461" i="14"/>
  <c r="D463" i="14"/>
  <c r="D465" i="14"/>
  <c r="F465" i="14" s="1"/>
  <c r="D467" i="14"/>
  <c r="F467" i="14" s="1"/>
  <c r="D453" i="14"/>
  <c r="D455" i="14"/>
  <c r="D235" i="14"/>
  <c r="D225" i="14"/>
  <c r="D237" i="14"/>
  <c r="D228" i="14"/>
  <c r="D226" i="14"/>
  <c r="D452" i="14"/>
  <c r="D454" i="14"/>
  <c r="D456" i="14"/>
  <c r="D229" i="14"/>
  <c r="E121" i="39" s="1"/>
  <c r="D238" i="14"/>
  <c r="D445" i="31"/>
  <c r="D447" i="31"/>
  <c r="D449" i="31"/>
  <c r="F449" i="31" s="1"/>
  <c r="D451" i="31"/>
  <c r="F451" i="31" s="1"/>
  <c r="D453" i="31"/>
  <c r="F453" i="31" s="1"/>
  <c r="D446" i="31"/>
  <c r="D448" i="31"/>
  <c r="F448" i="31" s="1"/>
  <c r="D450" i="31"/>
  <c r="F450" i="31" s="1"/>
  <c r="D452" i="31"/>
  <c r="F452" i="31" s="1"/>
  <c r="D437" i="31"/>
  <c r="D439" i="31"/>
  <c r="D441" i="31"/>
  <c r="D443" i="31"/>
  <c r="D438" i="31"/>
  <c r="D440" i="31"/>
  <c r="D442" i="31"/>
  <c r="D444" i="31"/>
  <c r="D436" i="31"/>
  <c r="D219" i="31"/>
  <c r="E111" i="38" s="1"/>
  <c r="D209" i="31"/>
  <c r="D213" i="31"/>
  <c r="E105" i="38" s="1"/>
  <c r="D212" i="31"/>
  <c r="D210" i="3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D215" i="31"/>
  <c r="E107" i="38" s="1"/>
  <c r="F243" i="14"/>
  <c r="D239" i="14"/>
  <c r="D233" i="14"/>
  <c r="D231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29" i="14" l="1"/>
  <c r="F210" i="31"/>
  <c r="E102" i="38"/>
  <c r="F444" i="31"/>
  <c r="E336" i="38"/>
  <c r="F440" i="31"/>
  <c r="E332" i="38"/>
  <c r="F443" i="31"/>
  <c r="E335" i="38"/>
  <c r="F439" i="31"/>
  <c r="E331" i="38"/>
  <c r="F445" i="31"/>
  <c r="E337" i="38"/>
  <c r="F212" i="31"/>
  <c r="E104" i="38"/>
  <c r="F436" i="31"/>
  <c r="E328" i="38"/>
  <c r="F442" i="31"/>
  <c r="E334" i="38"/>
  <c r="F438" i="31"/>
  <c r="E330" i="38"/>
  <c r="F441" i="31"/>
  <c r="E333" i="38"/>
  <c r="F437" i="31"/>
  <c r="E329" i="38"/>
  <c r="F446" i="31"/>
  <c r="E338" i="38"/>
  <c r="F447" i="31"/>
  <c r="E339" i="38"/>
  <c r="F454" i="14"/>
  <c r="E346" i="39"/>
  <c r="F226" i="14"/>
  <c r="E118" i="39"/>
  <c r="F237" i="14"/>
  <c r="E129" i="39"/>
  <c r="F453" i="14"/>
  <c r="E345" i="39"/>
  <c r="E353" i="39"/>
  <c r="F461" i="14"/>
  <c r="E349" i="39"/>
  <c r="F457" i="14"/>
  <c r="E352" i="39"/>
  <c r="F460" i="14"/>
  <c r="F238" i="14"/>
  <c r="E130" i="39"/>
  <c r="F456" i="14"/>
  <c r="E348" i="39"/>
  <c r="F452" i="14"/>
  <c r="E344" i="39"/>
  <c r="F228" i="14"/>
  <c r="E120" i="39"/>
  <c r="F455" i="14"/>
  <c r="E347" i="39"/>
  <c r="E355" i="39"/>
  <c r="F463" i="14"/>
  <c r="E351" i="39"/>
  <c r="F459" i="14"/>
  <c r="E354" i="39"/>
  <c r="F462" i="14"/>
  <c r="E350" i="39"/>
  <c r="F458" i="14"/>
  <c r="D492" i="15"/>
  <c r="D494" i="15"/>
  <c r="D496" i="15"/>
  <c r="D498" i="15"/>
  <c r="D500" i="15"/>
  <c r="D502" i="15"/>
  <c r="D504" i="15"/>
  <c r="F504" i="15" s="1"/>
  <c r="D506" i="15"/>
  <c r="F506" i="15" s="1"/>
  <c r="D508" i="15"/>
  <c r="F508" i="15" s="1"/>
  <c r="D276" i="15"/>
  <c r="D268" i="15"/>
  <c r="D264" i="15"/>
  <c r="D491" i="15"/>
  <c r="D493" i="15"/>
  <c r="D495" i="15"/>
  <c r="D497" i="15"/>
  <c r="D499" i="15"/>
  <c r="D501" i="15"/>
  <c r="D503" i="15"/>
  <c r="F503" i="15" s="1"/>
  <c r="D505" i="15"/>
  <c r="F505" i="15" s="1"/>
  <c r="D507" i="15"/>
  <c r="F507" i="15" s="1"/>
  <c r="D277" i="15"/>
  <c r="D274" i="15"/>
  <c r="D267" i="15"/>
  <c r="D265" i="15"/>
  <c r="F203" i="3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21" i="31" l="1"/>
  <c r="E113" i="38"/>
  <c r="E146" i="40"/>
  <c r="F267" i="15"/>
  <c r="E156" i="40"/>
  <c r="F277" i="15"/>
  <c r="E380" i="40"/>
  <c r="F501" i="15"/>
  <c r="E376" i="40"/>
  <c r="F497" i="15"/>
  <c r="E372" i="40"/>
  <c r="F493" i="15"/>
  <c r="E155" i="40"/>
  <c r="F276" i="15"/>
  <c r="F502" i="15"/>
  <c r="E381" i="40"/>
  <c r="F498" i="15"/>
  <c r="E377" i="40"/>
  <c r="F494" i="15"/>
  <c r="E373" i="40"/>
  <c r="E144" i="40"/>
  <c r="F265" i="15"/>
  <c r="E378" i="40"/>
  <c r="F499" i="15"/>
  <c r="E374" i="40"/>
  <c r="F495" i="15"/>
  <c r="E370" i="40"/>
  <c r="F491" i="15"/>
  <c r="F500" i="15"/>
  <c r="E379" i="40"/>
  <c r="F496" i="15"/>
  <c r="E375" i="40"/>
  <c r="F492" i="15"/>
  <c r="E371" i="40"/>
  <c r="F217" i="3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F470" i="14" s="1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F509" i="15" s="1"/>
  <c r="F258" i="15"/>
  <c r="E23" i="37" s="1"/>
  <c r="J8" i="37"/>
  <c r="F219" i="14"/>
  <c r="E15" i="37" s="1"/>
  <c r="F136" i="14"/>
  <c r="D179" i="14"/>
  <c r="J23" i="37" l="1"/>
  <c r="G179" i="14"/>
  <c r="E115" i="39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46" i="14" l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<sst xmlns="http://schemas.openxmlformats.org/spreadsheetml/2006/main" count="2277" uniqueCount="611">
  <si>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</si>
  <si>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</si>
  <si>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</si>
  <si>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</si>
  <si>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</si>
  <si>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</si>
  <si>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</si>
  <si>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</si>
  <si>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</si>
  <si>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</si>
  <si>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</si>
  <si>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</si>
  <si>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</si>
  <si>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</si>
  <si>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</si>
  <si>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</si>
  <si>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</si>
  <si>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</si>
  <si>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</si>
  <si>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</si>
  <si>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</si>
  <si>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</si>
  <si>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</si>
  <si>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</si>
  <si>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</si>
  <si>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</si>
  <si>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</si>
  <si>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</si>
  <si>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</si>
  <si>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</si>
  <si>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</si>
  <si>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</si>
  <si>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</si>
  <si>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</si>
  <si>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</si>
  <si>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</si>
  <si>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</si>
  <si>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</si>
  <si>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</si>
  <si>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</si>
  <si>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</si>
  <si>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</si>
  <si>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</si>
  <si>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</si>
  <si>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</si>
  <si>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</si>
  <si>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</si>
  <si>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</si>
  <si>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</si>
  <si>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</si>
  <si>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</si>
  <si>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</si>
  <si>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</si>
  <si>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</si>
  <si>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</si>
  <si>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</si>
  <si>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</si>
  <si>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</si>
  <si>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</si>
  <si>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</si>
  <si>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</si>
  <si>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</si>
  <si>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</si>
  <si>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</si>
  <si>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</si>
  <si>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</si>
  <si>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</si>
  <si>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</si>
  <si>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</si>
  <si>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</si>
  <si>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</si>
  <si>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</si>
  <si>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</si>
  <si>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</si>
  <si>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</si>
  <si>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</si>
  <si>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</si>
  <si>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</si>
  <si>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</si>
  <si>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</si>
  <si>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</si>
  <si>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</si>
  <si>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</si>
  <si>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</si>
  <si>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</si>
  <si>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</si>
  <si>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</si>
  <si>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</si>
  <si>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</si>
  <si>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</si>
  <si>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</si>
  <si>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</si>
  <si>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</si>
  <si>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</si>
  <si>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</si>
  <si>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</si>
  <si>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</si>
  <si>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</si>
  <si>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</si>
  <si>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</si>
  <si>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</si>
  <si>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</si>
  <si>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</si>
  <si>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</si>
  <si>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</si>
  <si>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</si>
  <si>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</si>
  <si>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</si>
  <si>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</si>
  <si>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</si>
  <si>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</si>
  <si>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</si>
  <si>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</si>
  <si>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</si>
  <si>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</si>
  <si>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</si>
  <si>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</si>
  <si>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</si>
  <si>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</si>
  <si>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</si>
  <si>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</si>
  <si>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</si>
  <si>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</si>
  <si>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</si>
  <si>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</si>
  <si>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</si>
  <si>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</si>
  <si>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</si>
  <si>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</si>
  <si>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</si>
  <si>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</si>
  <si>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</si>
  <si>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</si>
  <si>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</si>
  <si>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</si>
  <si>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</si>
  <si>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</si>
  <si>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</si>
  <si>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</si>
  <si>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</si>
  <si>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</si>
  <si>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</si>
  <si>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</si>
  <si>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</si>
  <si>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</si>
  <si>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</si>
  <si>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</si>
  <si>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</si>
  <si>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</si>
  <si>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</si>
  <si>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</si>
  <si>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</si>
  <si>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</si>
  <si>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</si>
  <si>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</si>
  <si>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</si>
  <si>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</si>
  <si>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</si>
  <si>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</si>
  <si>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</si>
  <si>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</si>
  <si>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</si>
  <si>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</si>
  <si>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</si>
  <si>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</si>
  <si>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</si>
  <si>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</si>
  <si>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</si>
  <si>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</si>
  <si>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</si>
  <si>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</si>
  <si>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</si>
  <si>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</si>
  <si>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</si>
  <si>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</si>
  <si>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</si>
  <si>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</si>
  <si>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</si>
  <si>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</si>
  <si>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</si>
  <si>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</si>
  <si>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</si>
  <si>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</si>
  <si>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</si>
  <si>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</si>
  <si>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</si>
  <si>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</si>
  <si>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</si>
  <si>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</si>
  <si>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</si>
  <si>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</si>
  <si>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</si>
  <si>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</si>
  <si>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</si>
  <si>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</si>
  <si>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</si>
  <si>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</si>
  <si>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</si>
  <si>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</si>
  <si>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</si>
  <si>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</si>
  <si>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</si>
  <si>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</si>
  <si>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</si>
  <si>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</si>
  <si>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</si>
  <si>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</si>
  <si>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</si>
  <si>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</si>
  <si>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</si>
  <si>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</si>
  <si>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</si>
  <si>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</si>
  <si>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</si>
  <si>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</si>
  <si>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</si>
  <si>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</si>
  <si>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</si>
  <si>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</si>
  <si>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</si>
  <si>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</si>
  <si>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</si>
  <si>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</si>
  <si>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</si>
  <si>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</si>
  <si>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</si>
  <si>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</si>
  <si>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</si>
  <si>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</si>
  <si>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</si>
  <si>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</si>
  <si>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</si>
  <si>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</si>
  <si>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</si>
  <si>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</si>
  <si>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</si>
  <si>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</si>
  <si>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</si>
  <si>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</si>
  <si>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</si>
  <si>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</si>
  <si>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</si>
  <si>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</si>
  <si>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</si>
  <si>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</si>
  <si>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</si>
  <si>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</si>
  <si>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</si>
  <si>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</si>
  <si>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</si>
  <si>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</si>
  <si>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</si>
  <si>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</si>
  <si>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</si>
  <si>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</si>
  <si>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</si>
  <si>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</si>
  <si>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</si>
  <si>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</si>
  <si>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</si>
  <si>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</si>
  <si>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</si>
  <si>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</si>
  <si>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</si>
  <si>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</si>
  <si>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</si>
  <si>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</si>
  <si>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</si>
  <si>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</si>
  <si>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</si>
  <si>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</si>
  <si>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</si>
  <si>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</si>
  <si>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</si>
  <si>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</si>
  <si>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</si>
  <si>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</si>
  <si>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</si>
  <si>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</si>
  <si>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</si>
  <si>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</si>
  <si>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</si>
  <si>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</si>
  <si>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</si>
  <si>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</si>
  <si>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</si>
  <si>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</si>
  <si>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</si>
  <si>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</si>
  <si>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</si>
  <si>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</si>
  <si>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</si>
  <si>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</si>
  <si>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</si>
  <si>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</si>
  <si>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</si>
  <si>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</si>
  <si>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</si>
  <si>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</si>
  <si>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</si>
  <si>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</si>
  <si>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</si>
  <si>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</si>
  <si>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</si>
  <si>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</si>
  <si>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</si>
  <si>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</si>
  <si>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</si>
  <si>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</si>
  <si>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</si>
  <si>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</si>
  <si>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</si>
  <si>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</si>
  <si>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</si>
  <si>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</si>
  <si>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</si>
  <si>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</si>
  <si>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</si>
  <si>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</si>
  <si>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</si>
  <si>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</si>
  <si>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</si>
  <si>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</si>
  <si>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</si>
  <si>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</si>
  <si>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</si>
  <si>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</si>
  <si>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</si>
  <si>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</si>
  <si>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</si>
  <si>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</si>
  <si>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</si>
  <si>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</si>
  <si>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</si>
  <si>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</si>
  <si>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</si>
  <si>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</si>
  <si>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</si>
  <si>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</si>
  <si>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</si>
  <si>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</si>
  <si>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</si>
  <si>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</si>
  <si>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</si>
  <si>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</si>
  <si>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</si>
  <si>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</si>
  <si>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</si>
  <si>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</si>
  <si>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</si>
  <si>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</si>
  <si>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</si>
  <si>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</si>
  <si>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</si>
  <si>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</si>
  <si>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</si>
  <si>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</si>
  <si>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</si>
  <si>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</si>
  <si>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</si>
  <si>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</si>
  <si>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</si>
  <si>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</si>
  <si>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</si>
  <si>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</si>
  <si>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</si>
  <si>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</si>
  <si>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</si>
  <si>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</si>
  <si>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</si>
  <si>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</si>
  <si>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</si>
  <si>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</si>
  <si>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</si>
  <si>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</si>
  <si>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</si>
  <si>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</si>
  <si>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</si>
  <si>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</si>
  <si>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</si>
  <si>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</si>
  <si>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</si>
  <si>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</si>
  <si>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</si>
  <si>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</si>
  <si>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</si>
  <si>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</si>
  <si>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</si>
  <si>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</si>
  <si>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</si>
  <si>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</si>
  <si>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</si>
  <si>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</si>
  <si>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</si>
  <si>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</si>
  <si>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</si>
  <si>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</si>
  <si>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</si>
  <si>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</si>
  <si>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</si>
  <si>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</si>
  <si>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</si>
  <si>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</si>
  <si>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</si>
  <si>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</si>
  <si>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</si>
  <si>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</si>
  <si>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</si>
  <si>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</si>
  <si>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</si>
  <si>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</si>
  <si>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</si>
  <si>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</si>
  <si>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</si>
  <si>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</si>
  <si>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</si>
  <si>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</si>
  <si>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</si>
  <si>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</si>
  <si>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</si>
  <si>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</si>
  <si>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</si>
  <si>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</si>
  <si>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</si>
  <si>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</si>
  <si>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</si>
  <si>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</si>
  <si>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</si>
  <si>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</si>
  <si>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</si>
  <si>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</si>
  <si>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</si>
  <si>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</si>
  <si>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</si>
  <si>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</si>
  <si>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</si>
  <si>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</si>
  <si>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</si>
  <si>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</si>
  <si>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</si>
  <si>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</si>
  <si>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</si>
  <si>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</si>
  <si>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</si>
  <si>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</si>
  <si>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</si>
  <si>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</si>
  <si>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</si>
  <si>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</si>
  <si>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</si>
  <si>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</si>
  <si>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</si>
  <si>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</si>
  <si>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</si>
  <si>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</si>
  <si>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</si>
  <si>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</si>
  <si>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</si>
  <si>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</si>
  <si>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</si>
  <si>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</si>
  <si>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</si>
  <si>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</si>
  <si>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</si>
  <si>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</si>
  <si>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</si>
  <si>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</si>
  <si>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</si>
  <si>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</si>
  <si>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</si>
  <si>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</si>
  <si>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</si>
  <si>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</si>
  <si>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</si>
  <si>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</si>
  <si>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</si>
  <si>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</si>
  <si>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</si>
  <si>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</si>
  <si>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</si>
  <si>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</si>
  <si>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</si>
  <si>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</si>
  <si>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</si>
  <si>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</si>
  <si>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</si>
  <si>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</si>
  <si>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</si>
  <si>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</si>
  <si>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</si>
  <si>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</si>
  <si>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</si>
  <si>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</si>
  <si>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</si>
  <si>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</si>
  <si>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</si>
  <si>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</si>
  <si>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</si>
  <si>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</si>
  <si>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</si>
  <si>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</si>
  <si>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</si>
  <si>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</si>
  <si>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</si>
  <si>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</si>
  <si>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</si>
  <si>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</si>
  <si>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</si>
  <si>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</si>
  <si>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</si>
  <si>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</si>
  <si>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</si>
  <si>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</si>
  <si>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</si>
  <si>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</si>
  <si>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</si>
  <si>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</si>
  <si>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</si>
  <si>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</si>
  <si>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</si>
  <si>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</si>
  <si>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</si>
  <si>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</si>
  <si>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</si>
  <si>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</si>
  <si>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</si>
  <si>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</si>
  <si>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</si>
  <si>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</si>
  <si>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</si>
  <si>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</si>
  <si>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</si>
  <si>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</si>
  <si>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</si>
  <si>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</si>
  <si>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</si>
  <si>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</si>
  <si>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</si>
  <si>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</si>
  <si>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</si>
  <si>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</si>
  <si>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</si>
  <si>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</si>
  <si>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</si>
  <si>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</si>
  <si>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</si>
  <si>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</si>
  <si>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</si>
  <si>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</si>
  <si>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</si>
  <si>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</si>
  <si>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</si>
  <si>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</si>
  <si>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</si>
  <si>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</si>
  <si>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</si>
  <si>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</si>
  <si>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</si>
  <si>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</si>
  <si>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</si>
  <si>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</si>
  <si>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</si>
  <si>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</si>
  <si>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</si>
  <si>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</si>
  <si>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</si>
  <si>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</si>
  <si>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</si>
  <si>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</si>
  <si>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</si>
  <si>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</si>
  <si>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</si>
  <si>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</si>
  <si>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</si>
  <si>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</si>
  <si>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</si>
  <si>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</si>
  <si>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</si>
  <si>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</si>
  <si>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</si>
  <si>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</si>
  <si>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</si>
  <si>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</si>
  <si>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</si>
  <si>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</si>
  <si>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</si>
  <si>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</si>
  <si>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</si>
  <si>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</si>
  <si>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</si>
  <si>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</si>
  <si>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</si>
  <si>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</si>
  <si>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</si>
  <si>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</si>
  <si>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</si>
  <si>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</si>
  <si>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</si>
  <si>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</si>
  <si>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</si>
  <si>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</si>
  <si>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</si>
  <si>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</si>
  <si>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t>
  </si>
  <si>
    <t>Средства на повышение с 1 октября 2019 года на 4,3 процента заработной платы работников бюджетной сферы</t>
  </si>
  <si>
    <t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t>
  </si>
  <si>
    <t>6 = 4 * 12 * 1,302+5</t>
  </si>
  <si>
    <t>Средства на повышение минимальных размеров окладов</t>
  </si>
  <si>
    <t>на 20.12.2019 год</t>
  </si>
  <si>
    <t xml:space="preserve"> к Приказу отдела физической культуры, спорта и молодежной политики Северо-Енисейского района от  20.12.2019 № 106-ОС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</si>
  <si>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Приложение №1 к приложению 1  к Приказу отдела физической культуры, спорта и молодежной политики Северо-Енисейского района от  20.12.2019 № 106-ОС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</si>
</sst>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1" fillId="4" borderId="0" xfId="0" applyFont="1" applyFill="1" applyAlignment="1">
      <alignment horizontal="center" vertical="top" wrapText="1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  <xf numFmtId="0" fontId="4" fillId="4" borderId="0" xfId="0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27" fillId="3" borderId="7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4" fillId="4" borderId="2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7" t="s">
        <v>549</v>
      </c>
      <c r="J1" s="507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8" t="s">
        <v>609</v>
      </c>
      <c r="J2" s="508"/>
      <c r="K2" s="508"/>
      <c r="L2" s="184"/>
      <c r="M2" s="184"/>
    </row>
    <row r="3" spans="1:16" ht="30" x14ac:dyDescent="0.25">
      <c r="A3" s="207" t="s">
        <v>599</v>
      </c>
      <c r="B3" s="509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9"/>
      <c r="D3" s="509"/>
      <c r="E3" s="509"/>
      <c r="F3" s="509"/>
      <c r="G3" s="509"/>
      <c r="H3" s="509"/>
      <c r="I3" s="509"/>
      <c r="J3" s="509"/>
      <c r="K3" s="509"/>
    </row>
    <row r="4" spans="1:16" x14ac:dyDescent="0.25">
      <c r="A4" s="45"/>
      <c r="B4" s="510"/>
      <c r="C4" s="510"/>
      <c r="D4" s="510"/>
      <c r="E4" s="510"/>
      <c r="F4" s="510"/>
      <c r="G4" s="510"/>
      <c r="H4" s="510"/>
      <c r="I4" s="510"/>
      <c r="J4" s="510"/>
      <c r="K4" s="510"/>
    </row>
    <row r="5" spans="1:16" ht="15" customHeight="1" x14ac:dyDescent="0.25">
      <c r="A5" s="511" t="s">
        <v>93</v>
      </c>
      <c r="B5" s="512"/>
      <c r="C5" s="512"/>
      <c r="D5" s="511" t="s">
        <v>32</v>
      </c>
      <c r="E5" s="503"/>
      <c r="F5" s="503"/>
      <c r="G5" s="503"/>
      <c r="H5" s="503"/>
      <c r="I5" s="503"/>
      <c r="J5" s="504"/>
      <c r="K5" s="505" t="s">
        <v>33</v>
      </c>
    </row>
    <row r="6" spans="1:16" ht="120" customHeight="1" x14ac:dyDescent="0.25">
      <c r="A6" s="208" t="s">
        <v>103</v>
      </c>
      <c r="B6" s="209" t="s">
        <v>104</v>
      </c>
      <c r="C6" s="209" t="s">
        <v>105</v>
      </c>
      <c r="D6" s="210" t="s">
        <v>106</v>
      </c>
      <c r="E6" s="211" t="s">
        <v>107</v>
      </c>
      <c r="F6" s="212" t="s">
        <v>112</v>
      </c>
      <c r="G6" s="213" t="s">
        <v>108</v>
      </c>
      <c r="H6" s="213" t="s">
        <v>111</v>
      </c>
      <c r="I6" s="213" t="s">
        <v>109</v>
      </c>
      <c r="J6" s="213" t="s">
        <v>110</v>
      </c>
      <c r="K6" s="506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1938372.4546222999</v>
      </c>
    </row>
    <row r="8" spans="1:16" x14ac:dyDescent="0.25">
      <c r="A8" s="218">
        <f>'инновации+добровольчество'!J27+'инновации+добровольчество'!H36+'инновации+добровольчество'!F44</f>
        <v>1234858.2804167997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101367.76000000001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42880.06</v>
      </c>
      <c r="H8" s="412">
        <f>'инновации+добровольчество'!G163</f>
        <v>6354.0789999999997</v>
      </c>
      <c r="I8" s="5">
        <f>'инновации+добровольчество'!I98+'инновации+добровольчество'!F109</f>
        <v>703514.17420550017</v>
      </c>
      <c r="J8" s="5">
        <f>'инновации+добровольчество'!F454+'инновации+добровольчество'!G142+'инновации+добровольчество'!G118</f>
        <v>396016.73854999989</v>
      </c>
      <c r="K8" s="219">
        <f>SUM(A8:J8)</f>
        <v>2766076.7548222998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600</v>
      </c>
      <c r="B10" s="509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9"/>
      <c r="D10" s="509"/>
      <c r="E10" s="509"/>
      <c r="F10" s="509"/>
      <c r="G10" s="509"/>
      <c r="H10" s="509"/>
      <c r="I10" s="509"/>
      <c r="J10" s="509"/>
      <c r="K10" s="509"/>
      <c r="N10" s="206" t="s">
        <v>195</v>
      </c>
      <c r="O10" s="221">
        <f>K8+K15+K23</f>
        <v>8733220.3273799997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180</v>
      </c>
      <c r="O11" s="39">
        <f>N7+N15+N23</f>
        <v>5786186.4673800003</v>
      </c>
      <c r="P11" s="39"/>
    </row>
    <row r="12" spans="1:16" ht="45" customHeight="1" x14ac:dyDescent="0.25">
      <c r="A12" s="511" t="s">
        <v>93</v>
      </c>
      <c r="B12" s="512"/>
      <c r="C12" s="512"/>
      <c r="D12" s="511" t="s">
        <v>32</v>
      </c>
      <c r="E12" s="503"/>
      <c r="F12" s="503"/>
      <c r="G12" s="503"/>
      <c r="H12" s="503"/>
      <c r="I12" s="503"/>
      <c r="J12" s="504"/>
      <c r="K12" s="505" t="s">
        <v>33</v>
      </c>
      <c r="P12" s="39"/>
    </row>
    <row r="13" spans="1:16" ht="85.15" customHeight="1" x14ac:dyDescent="0.25">
      <c r="A13" s="208" t="s">
        <v>103</v>
      </c>
      <c r="B13" s="209" t="s">
        <v>104</v>
      </c>
      <c r="C13" s="209" t="s">
        <v>105</v>
      </c>
      <c r="D13" s="210" t="s">
        <v>106</v>
      </c>
      <c r="E13" s="211" t="s">
        <v>107</v>
      </c>
      <c r="F13" s="212" t="s">
        <v>112</v>
      </c>
      <c r="G13" s="213" t="s">
        <v>108</v>
      </c>
      <c r="H13" s="213" t="s">
        <v>111</v>
      </c>
      <c r="I13" s="213" t="s">
        <v>109</v>
      </c>
      <c r="J13" s="213" t="s">
        <v>110</v>
      </c>
      <c r="K13" s="506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патриотика!J26+патриотика!H34+патриотика!F41</f>
        <v>1481830.0765001599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129011.47000000002</v>
      </c>
      <c r="E15" s="5">
        <f>патриотика!F219</f>
        <v>126984.00522000001</v>
      </c>
      <c r="F15" s="5">
        <v>0</v>
      </c>
      <c r="G15" s="412">
        <f>патриотика!G172</f>
        <v>51456</v>
      </c>
      <c r="H15" s="412">
        <f>патриотика!G180</f>
        <v>7624.8948</v>
      </c>
      <c r="I15" s="5">
        <f>патриотика!I101+патриотика!H121+патриотика!F110</f>
        <v>844216.87504660012</v>
      </c>
      <c r="J15" s="5">
        <f>патриотика!G145+патриотика!G159+патриотика!F470</f>
        <v>475220.40226</v>
      </c>
      <c r="K15" s="219">
        <f>SUM(A15:J15)</f>
        <v>3295092.4657867597</v>
      </c>
      <c r="N15" s="39">
        <f>A15+I15</f>
        <v>2326046.9515467603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600</v>
      </c>
      <c r="B18" s="509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9"/>
      <c r="D18" s="509"/>
      <c r="E18" s="509"/>
      <c r="F18" s="509"/>
      <c r="G18" s="509"/>
      <c r="H18" s="509"/>
      <c r="I18" s="509"/>
      <c r="J18" s="509"/>
      <c r="K18" s="509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00" t="s">
        <v>44</v>
      </c>
      <c r="B20" s="501"/>
      <c r="C20" s="501"/>
      <c r="D20" s="502" t="s">
        <v>32</v>
      </c>
      <c r="E20" s="503"/>
      <c r="F20" s="503"/>
      <c r="G20" s="503"/>
      <c r="H20" s="503"/>
      <c r="I20" s="503"/>
      <c r="J20" s="504"/>
      <c r="K20" s="505" t="s">
        <v>33</v>
      </c>
    </row>
    <row r="21" spans="1:14" ht="84" customHeight="1" x14ac:dyDescent="0.25">
      <c r="A21" s="212" t="s">
        <v>103</v>
      </c>
      <c r="B21" s="212" t="s">
        <v>104</v>
      </c>
      <c r="C21" s="212" t="s">
        <v>105</v>
      </c>
      <c r="D21" s="224" t="s">
        <v>106</v>
      </c>
      <c r="E21" s="225" t="s">
        <v>107</v>
      </c>
      <c r="F21" s="212" t="s">
        <v>112</v>
      </c>
      <c r="G21" s="226" t="s">
        <v>108</v>
      </c>
      <c r="H21" s="226" t="s">
        <v>111</v>
      </c>
      <c r="I21" s="226" t="s">
        <v>109</v>
      </c>
      <c r="J21" s="226" t="s">
        <v>110</v>
      </c>
      <c r="K21" s="506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'таланты+инициативы'!J26+'таланты+инициативы'!H34+'таланты+инициативы'!F41</f>
        <v>968070.87716303987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82211.240000000005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33664</v>
      </c>
      <c r="H23" s="412">
        <f>'таланты+инициативы'!G219</f>
        <v>4988.4261999999999</v>
      </c>
      <c r="I23" s="5">
        <f>'таланты+инициативы'!I143+'таланты+инициативы'!H154+'таланты+инициативы'!F165</f>
        <v>553696.18404790014</v>
      </c>
      <c r="J23" s="5">
        <f>'таланты+инициативы'!F509+'таланты+инициативы'!G198+'таланты+инициативы'!G187</f>
        <v>310903.15918999998</v>
      </c>
      <c r="K23" s="219">
        <f>SUM(A23:J23)</f>
        <v>2672051.1067709401</v>
      </c>
      <c r="N23" s="39">
        <f>A23+I23</f>
        <v>1521767.0612109401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536" t="s">
        <v>610</v>
      </c>
      <c r="E1" s="536"/>
      <c r="F1" s="154"/>
    </row>
    <row r="3" spans="1:6" x14ac:dyDescent="0.25">
      <c r="A3" s="537" t="s">
        <v>138</v>
      </c>
      <c r="B3" s="537"/>
      <c r="C3" s="537"/>
      <c r="D3" s="537"/>
      <c r="E3" s="537"/>
    </row>
    <row r="4" spans="1:6" ht="35.450000000000003" customHeight="1" x14ac:dyDescent="0.25">
      <c r="A4" s="538" t="s">
        <v>162</v>
      </c>
      <c r="B4" s="538"/>
      <c r="C4" s="538"/>
      <c r="D4" s="538"/>
      <c r="E4" s="538"/>
    </row>
    <row r="5" spans="1:6" ht="60" x14ac:dyDescent="0.25">
      <c r="A5" s="111" t="s">
        <v>139</v>
      </c>
      <c r="B5" s="112" t="s">
        <v>140</v>
      </c>
      <c r="C5" s="111" t="s">
        <v>141</v>
      </c>
      <c r="D5" s="111" t="s">
        <v>142</v>
      </c>
      <c r="E5" s="111" t="s">
        <v>143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20" t="s">
        <v>53</v>
      </c>
      <c r="B7" s="519" t="s">
        <v>163</v>
      </c>
      <c r="C7" s="539" t="s">
        <v>144</v>
      </c>
      <c r="D7" s="540"/>
      <c r="E7" s="541"/>
    </row>
    <row r="8" spans="1:6" ht="14.45" customHeight="1" x14ac:dyDescent="0.25">
      <c r="A8" s="520"/>
      <c r="B8" s="519"/>
      <c r="C8" s="542" t="s">
        <v>145</v>
      </c>
      <c r="D8" s="543"/>
      <c r="E8" s="544"/>
    </row>
    <row r="9" spans="1:6" ht="15" customHeight="1" x14ac:dyDescent="0.25">
      <c r="A9" s="520"/>
      <c r="B9" s="519"/>
      <c r="C9" s="116" t="s">
        <v>152</v>
      </c>
      <c r="D9" s="115" t="s">
        <v>146</v>
      </c>
      <c r="E9" s="284">
        <f>'инновации+добровольчество'!D26</f>
        <v>1.8759999999999999</v>
      </c>
    </row>
    <row r="10" spans="1:6" ht="15" customHeight="1" x14ac:dyDescent="0.25">
      <c r="A10" s="520"/>
      <c r="B10" s="519"/>
      <c r="C10" s="116" t="s">
        <v>102</v>
      </c>
      <c r="D10" s="114" t="s">
        <v>146</v>
      </c>
      <c r="E10" s="285">
        <f>'инновации+добровольчество'!D25</f>
        <v>0.33500000000000002</v>
      </c>
    </row>
    <row r="11" spans="1:6" ht="13.9" customHeight="1" x14ac:dyDescent="0.25">
      <c r="A11" s="520"/>
      <c r="B11" s="519"/>
      <c r="C11" s="533" t="s">
        <v>156</v>
      </c>
      <c r="D11" s="534"/>
      <c r="E11" s="535"/>
    </row>
    <row r="12" spans="1:6" ht="40.15" customHeight="1" x14ac:dyDescent="0.25">
      <c r="A12" s="520"/>
      <c r="B12" s="519"/>
      <c r="C12" s="130" t="s">
        <v>287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520"/>
      <c r="B13" s="519"/>
      <c r="C13" s="130" t="s">
        <v>288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520"/>
      <c r="B14" s="519"/>
      <c r="C14" s="130" t="s">
        <v>289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520"/>
      <c r="B15" s="519"/>
      <c r="C15" s="521" t="s">
        <v>157</v>
      </c>
      <c r="D15" s="522"/>
      <c r="E15" s="523"/>
    </row>
    <row r="16" spans="1:6" ht="30" customHeight="1" x14ac:dyDescent="0.25">
      <c r="A16" s="520"/>
      <c r="B16" s="519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520"/>
      <c r="B17" s="519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520"/>
      <c r="B18" s="519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520"/>
      <c r="B19" s="519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520"/>
      <c r="B20" s="519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520"/>
      <c r="B21" s="519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520"/>
      <c r="B22" s="519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520"/>
      <c r="B23" s="519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520"/>
      <c r="B24" s="519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520"/>
      <c r="B25" s="519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520"/>
      <c r="B26" s="519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520"/>
      <c r="B27" s="519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520"/>
      <c r="B28" s="519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520"/>
      <c r="B29" s="519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520"/>
      <c r="B30" s="519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520"/>
      <c r="B31" s="519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520"/>
      <c r="B32" s="519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520"/>
      <c r="B33" s="519"/>
      <c r="C33" s="524" t="s">
        <v>147</v>
      </c>
      <c r="D33" s="525"/>
      <c r="E33" s="526"/>
    </row>
    <row r="34" spans="1:5" ht="12" customHeight="1" x14ac:dyDescent="0.25">
      <c r="A34" s="520"/>
      <c r="B34" s="519"/>
      <c r="C34" s="524" t="s">
        <v>148</v>
      </c>
      <c r="D34" s="525"/>
      <c r="E34" s="526"/>
    </row>
    <row r="35" spans="1:5" ht="21" customHeight="1" x14ac:dyDescent="0.25">
      <c r="A35" s="520"/>
      <c r="B35" s="519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520"/>
      <c r="B36" s="519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520"/>
      <c r="B37" s="519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520"/>
      <c r="B38" s="519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520"/>
      <c r="B39" s="519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520"/>
      <c r="B40" s="519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520"/>
      <c r="B41" s="519"/>
      <c r="C41" s="527" t="s">
        <v>149</v>
      </c>
      <c r="D41" s="528"/>
      <c r="E41" s="529"/>
    </row>
    <row r="42" spans="1:5" ht="14.45" customHeight="1" x14ac:dyDescent="0.25">
      <c r="A42" s="520"/>
      <c r="B42" s="519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520"/>
      <c r="B43" s="519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520"/>
      <c r="B44" s="519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520"/>
      <c r="B45" s="519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520"/>
      <c r="B46" s="519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520"/>
      <c r="B47" s="519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520"/>
      <c r="B48" s="519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520"/>
      <c r="B49" s="519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520"/>
      <c r="B50" s="519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520"/>
      <c r="B51" s="519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520"/>
      <c r="B52" s="519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520"/>
      <c r="B53" s="519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520"/>
      <c r="B54" s="519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520"/>
      <c r="B55" s="519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520"/>
      <c r="B56" s="519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520"/>
      <c r="B57" s="519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520"/>
      <c r="B58" s="519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520"/>
      <c r="B59" s="519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520"/>
      <c r="B60" s="519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520"/>
      <c r="B61" s="519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520"/>
      <c r="B62" s="519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520"/>
      <c r="B63" s="519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520"/>
      <c r="B64" s="519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520"/>
      <c r="B65" s="519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520"/>
      <c r="B66" s="519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520"/>
      <c r="B67" s="519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520"/>
      <c r="B68" s="519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520"/>
      <c r="B69" s="519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520"/>
      <c r="B70" s="519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520"/>
      <c r="B71" s="519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520"/>
      <c r="B72" s="519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520"/>
      <c r="B73" s="519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520"/>
      <c r="B74" s="519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520"/>
      <c r="B75" s="519"/>
      <c r="C75" s="530" t="s">
        <v>150</v>
      </c>
      <c r="D75" s="531"/>
      <c r="E75" s="532"/>
    </row>
    <row r="76" spans="1:5" ht="21" customHeight="1" x14ac:dyDescent="0.25">
      <c r="A76" s="520"/>
      <c r="B76" s="519"/>
      <c r="C76" s="128" t="str">
        <f>'инновации+добровольчество'!A148</f>
        <v>Договор ВЗ (связь по краю)</v>
      </c>
      <c r="D76" s="155" t="s">
        <v>95</v>
      </c>
      <c r="E76" s="286">
        <f>'инновации+добровольчество'!D148</f>
        <v>0.33500000000000002</v>
      </c>
    </row>
    <row r="77" spans="1:5" ht="21" customHeight="1" x14ac:dyDescent="0.25">
      <c r="A77" s="520"/>
      <c r="B77" s="519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520"/>
      <c r="B78" s="519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520"/>
      <c r="B79" s="519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520"/>
      <c r="B80" s="519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520"/>
      <c r="B81" s="519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520"/>
      <c r="B82" s="519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</v>
      </c>
    </row>
    <row r="83" spans="1:5" s="156" customFormat="1" ht="12" customHeight="1" x14ac:dyDescent="0.2">
      <c r="A83" s="520"/>
      <c r="B83" s="519"/>
      <c r="C83" s="533" t="s">
        <v>151</v>
      </c>
      <c r="D83" s="534"/>
      <c r="E83" s="535"/>
    </row>
    <row r="84" spans="1:5" s="156" customFormat="1" ht="12" customHeight="1" x14ac:dyDescent="0.2">
      <c r="A84" s="520"/>
      <c r="B84" s="519"/>
      <c r="C84" s="117" t="s">
        <v>216</v>
      </c>
      <c r="D84" s="157" t="s">
        <v>155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520"/>
      <c r="B85" s="519"/>
      <c r="C85" s="129" t="s">
        <v>153</v>
      </c>
      <c r="D85" s="157" t="s">
        <v>146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520"/>
      <c r="B86" s="519"/>
      <c r="C86" s="129" t="s">
        <v>96</v>
      </c>
      <c r="D86" s="157" t="s">
        <v>146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520"/>
      <c r="B87" s="519"/>
      <c r="C87" s="129" t="s">
        <v>154</v>
      </c>
      <c r="D87" s="157" t="s">
        <v>146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520"/>
      <c r="B88" s="519"/>
      <c r="C88" s="513" t="s">
        <v>158</v>
      </c>
      <c r="D88" s="514"/>
      <c r="E88" s="515"/>
    </row>
    <row r="89" spans="1:5" s="156" customFormat="1" ht="12" customHeight="1" x14ac:dyDescent="0.2">
      <c r="A89" s="520"/>
      <c r="B89" s="519"/>
      <c r="C89" s="131" t="str">
        <f>'инновации+добровольчество'!A114</f>
        <v>Пособие по уходу за ребенком до 3-х лет</v>
      </c>
      <c r="D89" s="132" t="s">
        <v>134</v>
      </c>
      <c r="E89" s="283">
        <f>E84</f>
        <v>0.33500000000000002</v>
      </c>
    </row>
    <row r="90" spans="1:5" ht="13.5" customHeight="1" x14ac:dyDescent="0.25">
      <c r="A90" s="520"/>
      <c r="B90" s="519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134</v>
      </c>
      <c r="E90" s="283">
        <f t="shared" ref="E90:E92" si="0">E85</f>
        <v>0.33500000000000002</v>
      </c>
    </row>
    <row r="91" spans="1:5" s="156" customFormat="1" ht="12" customHeight="1" x14ac:dyDescent="0.2">
      <c r="A91" s="520"/>
      <c r="B91" s="519"/>
      <c r="C91" s="131" t="str">
        <f>'инновации+добровольчество'!A116</f>
        <v>выплата пособия на период трудоустройства (Королёва)</v>
      </c>
      <c r="D91" s="132" t="s">
        <v>134</v>
      </c>
      <c r="E91" s="283">
        <f>E90</f>
        <v>0.33500000000000002</v>
      </c>
    </row>
    <row r="92" spans="1:5" s="156" customFormat="1" ht="12" customHeight="1" x14ac:dyDescent="0.2">
      <c r="A92" s="520"/>
      <c r="B92" s="519"/>
      <c r="C92" s="131" t="str">
        <f>'инновации+добровольчество'!A117</f>
        <v>выплата пособия на период трудоустройства (Ахмерова)</v>
      </c>
      <c r="D92" s="132" t="s">
        <v>134</v>
      </c>
      <c r="E92" s="283">
        <f t="shared" si="0"/>
        <v>0.33500000000000002</v>
      </c>
    </row>
    <row r="93" spans="1:5" s="156" customFormat="1" ht="12" customHeight="1" x14ac:dyDescent="0.2">
      <c r="A93" s="520"/>
      <c r="B93" s="519"/>
      <c r="C93" s="533" t="s">
        <v>159</v>
      </c>
      <c r="D93" s="534"/>
      <c r="E93" s="535"/>
    </row>
    <row r="94" spans="1:5" s="156" customFormat="1" ht="12" customHeight="1" x14ac:dyDescent="0.2">
      <c r="A94" s="520"/>
      <c r="B94" s="519"/>
      <c r="C94" s="130" t="s">
        <v>287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520"/>
      <c r="B95" s="519"/>
      <c r="C95" s="130" t="s">
        <v>288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520"/>
      <c r="B96" s="519"/>
      <c r="C96" s="130" t="s">
        <v>289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520"/>
      <c r="B97" s="519"/>
      <c r="C97" s="516" t="s">
        <v>160</v>
      </c>
      <c r="D97" s="517"/>
      <c r="E97" s="518"/>
    </row>
    <row r="98" spans="1:5" ht="28.15" customHeight="1" x14ac:dyDescent="0.25">
      <c r="A98" s="520"/>
      <c r="B98" s="519"/>
      <c r="C98" s="133" t="str">
        <f>'инновации+добровольчество'!A161</f>
        <v>Проезд к месту учебы</v>
      </c>
      <c r="D98" s="134" t="s">
        <v>134</v>
      </c>
      <c r="E98" s="88">
        <f>'инновации+добровольчество'!D161</f>
        <v>0.33500000000000002</v>
      </c>
    </row>
    <row r="99" spans="1:5" ht="22.15" customHeight="1" x14ac:dyDescent="0.25">
      <c r="A99" s="520"/>
      <c r="B99" s="519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520"/>
      <c r="B100" s="519"/>
      <c r="C100" s="530" t="s">
        <v>161</v>
      </c>
      <c r="D100" s="531"/>
      <c r="E100" s="532"/>
    </row>
    <row r="101" spans="1:5" ht="24" customHeight="1" x14ac:dyDescent="0.25">
      <c r="A101" s="520"/>
      <c r="B101" s="519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520"/>
      <c r="B102" s="519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520"/>
      <c r="B103" s="519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520"/>
      <c r="B104" s="519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520"/>
      <c r="B105" s="519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520"/>
      <c r="B106" s="519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520"/>
      <c r="B107" s="519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520"/>
      <c r="B108" s="519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520"/>
      <c r="B109" s="519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520"/>
      <c r="B110" s="519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520"/>
      <c r="B111" s="519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520"/>
      <c r="B112" s="519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520"/>
      <c r="B113" s="519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520"/>
      <c r="B114" s="519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520"/>
      <c r="B115" s="519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520"/>
      <c r="B116" s="519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520"/>
      <c r="B117" s="519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520"/>
      <c r="B118" s="519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520"/>
      <c r="B119" s="519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520"/>
      <c r="B120" s="519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520"/>
      <c r="B121" s="519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520"/>
      <c r="B122" s="519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520"/>
      <c r="B123" s="519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520"/>
      <c r="B124" s="519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520"/>
      <c r="B125" s="519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520"/>
      <c r="B126" s="519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520"/>
      <c r="B127" s="519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520"/>
      <c r="B128" s="519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520"/>
      <c r="B129" s="519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520"/>
      <c r="B130" s="519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520"/>
      <c r="B131" s="519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520"/>
      <c r="B132" s="519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520"/>
      <c r="B133" s="519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520"/>
      <c r="B134" s="519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520"/>
      <c r="B135" s="519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520"/>
      <c r="B136" s="519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520"/>
      <c r="B137" s="519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520"/>
      <c r="B138" s="519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520"/>
      <c r="B139" s="519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520"/>
      <c r="B140" s="519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520"/>
      <c r="B141" s="519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520"/>
      <c r="B142" s="519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520"/>
      <c r="B143" s="519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520"/>
      <c r="B144" s="519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520"/>
      <c r="B145" s="519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520"/>
      <c r="B146" s="519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520"/>
      <c r="B147" s="519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520"/>
      <c r="B148" s="519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520"/>
      <c r="B149" s="519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520"/>
      <c r="B150" s="519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520"/>
      <c r="B151" s="519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520"/>
      <c r="B152" s="519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520"/>
      <c r="B153" s="519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520"/>
      <c r="B154" s="519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520"/>
      <c r="B155" s="519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520"/>
      <c r="B156" s="519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520"/>
      <c r="B157" s="519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520"/>
      <c r="B158" s="519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520"/>
      <c r="B159" s="519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520"/>
      <c r="B160" s="519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520"/>
      <c r="B161" s="519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520"/>
      <c r="B162" s="519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520"/>
      <c r="B163" s="519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520"/>
      <c r="B164" s="519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520"/>
      <c r="B165" s="519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520"/>
      <c r="B166" s="519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520"/>
      <c r="B167" s="519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520"/>
      <c r="B168" s="519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520"/>
      <c r="B169" s="519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520"/>
      <c r="B170" s="519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520"/>
      <c r="B171" s="519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520"/>
      <c r="B172" s="519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520"/>
      <c r="B173" s="519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520"/>
      <c r="B174" s="519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520"/>
      <c r="B175" s="519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520"/>
      <c r="B176" s="519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520"/>
      <c r="B177" s="519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520"/>
      <c r="B178" s="519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520"/>
      <c r="B179" s="519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520"/>
      <c r="B180" s="519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520"/>
      <c r="B181" s="519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520"/>
      <c r="B182" s="519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520"/>
      <c r="B183" s="519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520"/>
      <c r="B184" s="519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520"/>
      <c r="B185" s="519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520"/>
      <c r="B186" s="519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520"/>
      <c r="B187" s="519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520"/>
      <c r="B188" s="519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520"/>
      <c r="B189" s="519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520"/>
      <c r="B190" s="519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520"/>
      <c r="B191" s="519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520"/>
      <c r="B192" s="519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520"/>
      <c r="B193" s="519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520"/>
      <c r="B194" s="519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520"/>
      <c r="B195" s="519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520"/>
      <c r="B196" s="519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520"/>
      <c r="B197" s="519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520"/>
      <c r="B198" s="519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520"/>
      <c r="B199" s="519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520"/>
      <c r="B200" s="519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520"/>
      <c r="B201" s="519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520"/>
      <c r="B202" s="519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520"/>
      <c r="B203" s="519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520"/>
      <c r="B204" s="519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520"/>
      <c r="B205" s="519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520"/>
      <c r="B206" s="519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520"/>
      <c r="B207" s="519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520"/>
      <c r="B208" s="519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520"/>
      <c r="B209" s="519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520"/>
      <c r="B210" s="519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520"/>
      <c r="B211" s="519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520"/>
      <c r="B212" s="519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520"/>
      <c r="B213" s="519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520"/>
      <c r="B214" s="519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520"/>
      <c r="B215" s="519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520"/>
      <c r="B216" s="519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520"/>
      <c r="B217" s="519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520"/>
      <c r="B218" s="519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520"/>
      <c r="B219" s="519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520"/>
      <c r="B220" s="519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520"/>
      <c r="B221" s="519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520"/>
      <c r="B222" s="519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520"/>
      <c r="B223" s="519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520"/>
      <c r="B224" s="519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520"/>
      <c r="B225" s="519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520"/>
      <c r="B226" s="519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520"/>
      <c r="B227" s="519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520"/>
      <c r="B228" s="519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520"/>
      <c r="B229" s="519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520"/>
      <c r="B230" s="519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520"/>
      <c r="B231" s="519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520"/>
      <c r="B232" s="519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520"/>
      <c r="B233" s="519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520"/>
      <c r="B234" s="519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520"/>
      <c r="B235" s="519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520"/>
      <c r="B236" s="519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520"/>
      <c r="B237" s="519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520"/>
      <c r="B238" s="519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520"/>
      <c r="B239" s="519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520"/>
      <c r="B240" s="519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520"/>
      <c r="B241" s="519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520"/>
      <c r="B242" s="519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520"/>
      <c r="B243" s="519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520"/>
      <c r="B244" s="519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520"/>
      <c r="B245" s="519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520"/>
      <c r="B246" s="519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520"/>
      <c r="B247" s="519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520"/>
      <c r="B248" s="519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520"/>
      <c r="B249" s="519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520"/>
      <c r="B250" s="519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520"/>
      <c r="B251" s="519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520"/>
      <c r="B252" s="519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520"/>
      <c r="B253" s="519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520"/>
      <c r="B254" s="519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520"/>
      <c r="B255" s="519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520"/>
      <c r="B256" s="519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520"/>
      <c r="B257" s="519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520"/>
      <c r="B258" s="519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520"/>
      <c r="B259" s="519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520"/>
      <c r="B260" s="519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520"/>
      <c r="B261" s="519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520"/>
      <c r="B262" s="519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520"/>
      <c r="B263" s="519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520"/>
      <c r="B264" s="519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520"/>
      <c r="B265" s="519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520"/>
      <c r="B266" s="519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520"/>
      <c r="B267" s="519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520"/>
      <c r="B268" s="519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520"/>
      <c r="B269" s="519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520"/>
      <c r="B270" s="519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520"/>
      <c r="B271" s="519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520"/>
      <c r="B272" s="519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520"/>
      <c r="B273" s="519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520"/>
      <c r="B274" s="519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520"/>
      <c r="B275" s="519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520"/>
      <c r="B276" s="519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520"/>
      <c r="B277" s="519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520"/>
      <c r="B278" s="519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520"/>
      <c r="B279" s="519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520"/>
      <c r="B280" s="519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520"/>
      <c r="B281" s="519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520"/>
      <c r="B282" s="519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520"/>
      <c r="B283" s="519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520"/>
      <c r="B284" s="519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520"/>
      <c r="B285" s="519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520"/>
      <c r="B286" s="519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520"/>
      <c r="B287" s="519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520"/>
      <c r="B288" s="519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520"/>
      <c r="B289" s="519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520"/>
      <c r="B290" s="519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520"/>
      <c r="B291" s="519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520"/>
      <c r="B292" s="519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520"/>
      <c r="B293" s="519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520"/>
      <c r="B294" s="519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520"/>
      <c r="B295" s="519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520"/>
      <c r="B296" s="519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520"/>
      <c r="B297" s="519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520"/>
      <c r="B298" s="519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520"/>
      <c r="B299" s="519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520"/>
      <c r="B300" s="519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520"/>
      <c r="B301" s="519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520"/>
      <c r="B302" s="519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520"/>
      <c r="B303" s="519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520"/>
      <c r="B304" s="519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520"/>
      <c r="B305" s="519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520"/>
      <c r="B306" s="519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520"/>
      <c r="B307" s="519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520"/>
      <c r="B308" s="519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520"/>
      <c r="B309" s="519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520"/>
      <c r="B310" s="519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520"/>
      <c r="B311" s="519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520"/>
      <c r="B312" s="519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520"/>
      <c r="B313" s="519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520"/>
      <c r="B314" s="519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520"/>
      <c r="B315" s="519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520"/>
      <c r="B316" s="519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520"/>
      <c r="B317" s="519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520"/>
      <c r="B318" s="519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520"/>
      <c r="B319" s="519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520"/>
      <c r="B320" s="519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520"/>
      <c r="B321" s="519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520"/>
      <c r="B322" s="519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520"/>
      <c r="B323" s="519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520"/>
      <c r="B324" s="519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520"/>
      <c r="B325" s="519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520"/>
      <c r="B326" s="519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520"/>
      <c r="B327" s="519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520"/>
      <c r="B328" s="519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520"/>
      <c r="B329" s="519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520"/>
      <c r="B330" s="519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520"/>
      <c r="B331" s="519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520"/>
      <c r="B332" s="519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520"/>
      <c r="B333" s="519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520"/>
      <c r="B334" s="519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520"/>
      <c r="B335" s="519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520"/>
      <c r="B336" s="519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520"/>
      <c r="B337" s="519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520"/>
      <c r="B338" s="519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520"/>
      <c r="B339" s="519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7:E97"/>
    <mergeCell ref="B7:B339"/>
    <mergeCell ref="A7:A339"/>
    <mergeCell ref="C15:E15"/>
    <mergeCell ref="C33:E33"/>
    <mergeCell ref="C34:E34"/>
    <mergeCell ref="C41:E41"/>
    <mergeCell ref="C75:E75"/>
    <mergeCell ref="C83:E83"/>
    <mergeCell ref="C93:E93"/>
    <mergeCell ref="C100:E100"/>
    <mergeCell ref="C11:E11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zoomScale="85" zoomScaleNormal="70" zoomScaleSheetLayoutView="85" workbookViewId="0">
      <selection activeCell="J27" sqref="J27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47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547"/>
      <c r="C1" s="547"/>
      <c r="D1" s="547"/>
      <c r="E1" s="547"/>
      <c r="F1" s="547"/>
      <c r="G1" s="547"/>
      <c r="H1" s="547"/>
      <c r="I1" s="547"/>
    </row>
    <row r="2" spans="1:10" x14ac:dyDescent="0.25">
      <c r="A2" s="391" t="str">
        <f>'таланты+инициативы'!A2</f>
        <v>на 20.12.2019 год</v>
      </c>
      <c r="B2" s="391"/>
      <c r="C2" s="391"/>
      <c r="D2" s="391"/>
    </row>
    <row r="3" spans="1:10" ht="48" customHeight="1" x14ac:dyDescent="0.25">
      <c r="A3" s="40" t="s">
        <v>601</v>
      </c>
      <c r="B3" s="547" t="s">
        <v>53</v>
      </c>
      <c r="C3" s="547"/>
      <c r="D3" s="547"/>
      <c r="E3" s="547"/>
      <c r="F3" s="547"/>
      <c r="G3" s="547"/>
      <c r="H3" s="547"/>
      <c r="J3" s="185"/>
    </row>
    <row r="4" spans="1:10" x14ac:dyDescent="0.25">
      <c r="A4" s="579" t="s">
        <v>120</v>
      </c>
      <c r="B4" s="579"/>
      <c r="C4" s="579"/>
      <c r="D4" s="579"/>
      <c r="E4" s="579"/>
    </row>
    <row r="5" spans="1:10" x14ac:dyDescent="0.25">
      <c r="A5" s="580" t="s">
        <v>45</v>
      </c>
      <c r="B5" s="580"/>
      <c r="C5" s="580"/>
      <c r="D5" s="580"/>
      <c r="E5" s="580"/>
    </row>
    <row r="6" spans="1:10" x14ac:dyDescent="0.25">
      <c r="A6" s="580" t="s">
        <v>290</v>
      </c>
      <c r="B6" s="580"/>
      <c r="C6" s="580"/>
      <c r="D6" s="580"/>
      <c r="E6" s="580"/>
    </row>
    <row r="7" spans="1:10" ht="29.25" customHeight="1" x14ac:dyDescent="0.25">
      <c r="A7" s="581" t="s">
        <v>205</v>
      </c>
      <c r="B7" s="581"/>
      <c r="C7" s="581"/>
      <c r="D7" s="581"/>
      <c r="E7" s="581"/>
    </row>
    <row r="8" spans="1:10" ht="15.75" x14ac:dyDescent="0.25">
      <c r="A8" s="548" t="s">
        <v>50</v>
      </c>
      <c r="B8" s="548"/>
      <c r="C8" s="548"/>
      <c r="D8" s="548"/>
      <c r="E8" s="548"/>
      <c r="F8" s="3"/>
    </row>
    <row r="9" spans="1:10" ht="31.5" x14ac:dyDescent="0.25">
      <c r="A9" s="109" t="s">
        <v>34</v>
      </c>
      <c r="B9" s="70" t="s">
        <v>9</v>
      </c>
      <c r="C9" s="71"/>
      <c r="D9" s="549" t="s">
        <v>10</v>
      </c>
      <c r="E9" s="550"/>
      <c r="F9" s="401" t="s">
        <v>9</v>
      </c>
    </row>
    <row r="10" spans="1:10" ht="15.75" x14ac:dyDescent="0.25">
      <c r="A10" s="109"/>
      <c r="B10" s="402"/>
      <c r="C10" s="402"/>
      <c r="D10" s="551" t="s">
        <v>216</v>
      </c>
      <c r="E10" s="552"/>
      <c r="F10" s="72">
        <v>1</v>
      </c>
    </row>
    <row r="11" spans="1:10" ht="15.75" x14ac:dyDescent="0.25">
      <c r="A11" s="70" t="s">
        <v>102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553" t="s">
        <v>96</v>
      </c>
      <c r="E12" s="554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61</v>
      </c>
      <c r="B14" s="74">
        <f>SUM(B10:B12)</f>
        <v>6.6</v>
      </c>
      <c r="C14" s="73"/>
      <c r="D14" s="555" t="s">
        <v>61</v>
      </c>
      <c r="E14" s="556"/>
      <c r="F14" s="74">
        <f>SUM(F10:F13)</f>
        <v>3.5</v>
      </c>
    </row>
    <row r="15" spans="1:10" x14ac:dyDescent="0.25">
      <c r="A15" s="41" t="str">
        <f>патриотика!A14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6" spans="1:10" x14ac:dyDescent="0.25">
      <c r="A16" s="582" t="s">
        <v>206</v>
      </c>
      <c r="B16" s="582"/>
      <c r="C16" s="582"/>
      <c r="D16" s="582"/>
      <c r="E16" s="582"/>
      <c r="F16" s="582"/>
    </row>
    <row r="17" spans="1:10" x14ac:dyDescent="0.25">
      <c r="A17" s="42" t="s">
        <v>207</v>
      </c>
      <c r="B17" s="42"/>
      <c r="C17" s="42"/>
      <c r="D17" s="42"/>
    </row>
    <row r="18" spans="1:10" x14ac:dyDescent="0.25">
      <c r="A18" s="583" t="s">
        <v>47</v>
      </c>
      <c r="B18" s="583"/>
      <c r="C18" s="583"/>
      <c r="D18" s="583"/>
      <c r="E18" s="583"/>
      <c r="F18" s="583"/>
    </row>
    <row r="19" spans="1:10" x14ac:dyDescent="0.25">
      <c r="A19" s="578" t="s">
        <v>94</v>
      </c>
      <c r="B19" s="578"/>
      <c r="C19" s="390"/>
      <c r="D19" s="43">
        <v>0.33500000000000002</v>
      </c>
      <c r="E19" s="43"/>
    </row>
    <row r="20" spans="1:10" ht="15.6" customHeight="1" x14ac:dyDescent="0.25">
      <c r="A20" s="587" t="s">
        <v>0</v>
      </c>
      <c r="B20" s="587" t="s">
        <v>1</v>
      </c>
      <c r="C20" s="377"/>
      <c r="D20" s="587" t="s">
        <v>2</v>
      </c>
      <c r="E20" s="571" t="s">
        <v>3</v>
      </c>
      <c r="F20" s="572"/>
      <c r="G20" s="598" t="s">
        <v>35</v>
      </c>
      <c r="H20" s="377" t="s">
        <v>5</v>
      </c>
      <c r="I20" s="566" t="s">
        <v>604</v>
      </c>
      <c r="J20" s="587" t="s">
        <v>6</v>
      </c>
    </row>
    <row r="21" spans="1:10" ht="30" x14ac:dyDescent="0.25">
      <c r="A21" s="587"/>
      <c r="B21" s="587"/>
      <c r="C21" s="377"/>
      <c r="D21" s="587"/>
      <c r="E21" s="377" t="s">
        <v>208</v>
      </c>
      <c r="F21" s="377" t="s">
        <v>211</v>
      </c>
      <c r="G21" s="598"/>
      <c r="H21" s="377" t="s">
        <v>55</v>
      </c>
      <c r="I21" s="567"/>
      <c r="J21" s="587"/>
    </row>
    <row r="22" spans="1:10" ht="15.75" customHeight="1" x14ac:dyDescent="0.25">
      <c r="A22" s="587"/>
      <c r="B22" s="587"/>
      <c r="C22" s="377"/>
      <c r="D22" s="587"/>
      <c r="E22" s="377" t="s">
        <v>4</v>
      </c>
      <c r="F22" s="53"/>
      <c r="G22" s="598"/>
      <c r="H22" s="377" t="s">
        <v>209</v>
      </c>
      <c r="I22" s="567"/>
      <c r="J22" s="587"/>
    </row>
    <row r="23" spans="1:10" x14ac:dyDescent="0.25">
      <c r="A23" s="587">
        <v>1</v>
      </c>
      <c r="B23" s="587">
        <v>2</v>
      </c>
      <c r="C23" s="377"/>
      <c r="D23" s="587">
        <v>3</v>
      </c>
      <c r="E23" s="587" t="s">
        <v>210</v>
      </c>
      <c r="F23" s="587">
        <v>5</v>
      </c>
      <c r="G23" s="598" t="s">
        <v>7</v>
      </c>
      <c r="H23" s="377" t="s">
        <v>56</v>
      </c>
      <c r="I23" s="568"/>
      <c r="J23" s="587" t="s">
        <v>57</v>
      </c>
    </row>
    <row r="24" spans="1:10" x14ac:dyDescent="0.25">
      <c r="A24" s="587"/>
      <c r="B24" s="587"/>
      <c r="C24" s="377"/>
      <c r="D24" s="587"/>
      <c r="E24" s="587"/>
      <c r="F24" s="587"/>
      <c r="G24" s="598"/>
      <c r="H24" s="54">
        <v>1775.4</v>
      </c>
      <c r="I24" s="54"/>
      <c r="J24" s="587"/>
    </row>
    <row r="25" spans="1:10" ht="15.75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79">
        <v>1200.69</v>
      </c>
      <c r="J25" s="56">
        <f>G25*H25+I25-11608.96</f>
        <v>272070.25177999999</v>
      </c>
    </row>
    <row r="26" spans="1:10" ht="15.75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79">
        <v>6723.88</v>
      </c>
      <c r="J26" s="56">
        <f>G26*H26+10277.88-402+I26-65009.89-67000-49915</f>
        <v>962788.02863679966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93"/>
      <c r="J27" s="422">
        <f>SUM(J25:J26)</f>
        <v>1234858.2804167997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99" t="s">
        <v>178</v>
      </c>
      <c r="B29" s="599"/>
      <c r="C29" s="599"/>
      <c r="D29" s="599"/>
      <c r="E29" s="599"/>
      <c r="F29" s="599"/>
      <c r="G29" s="599"/>
      <c r="H29" s="599"/>
      <c r="I29" s="163"/>
      <c r="J29" s="163"/>
    </row>
    <row r="30" spans="1:10" hidden="1" x14ac:dyDescent="0.25">
      <c r="A30" s="558" t="s">
        <v>65</v>
      </c>
      <c r="B30" s="563" t="s">
        <v>167</v>
      </c>
      <c r="C30" s="563"/>
      <c r="D30" s="563" t="s">
        <v>168</v>
      </c>
      <c r="E30" s="563"/>
      <c r="F30" s="563"/>
      <c r="G30" s="564"/>
      <c r="H30" s="564"/>
    </row>
    <row r="31" spans="1:10" hidden="1" x14ac:dyDescent="0.25">
      <c r="A31" s="562"/>
      <c r="B31" s="563"/>
      <c r="C31" s="563"/>
      <c r="D31" s="563" t="s">
        <v>169</v>
      </c>
      <c r="E31" s="558" t="s">
        <v>170</v>
      </c>
      <c r="F31" s="565" t="s">
        <v>171</v>
      </c>
      <c r="G31" s="558" t="s">
        <v>177</v>
      </c>
      <c r="H31" s="558" t="s">
        <v>6</v>
      </c>
    </row>
    <row r="32" spans="1:10" hidden="1" x14ac:dyDescent="0.25">
      <c r="A32" s="559"/>
      <c r="B32" s="563"/>
      <c r="C32" s="563"/>
      <c r="D32" s="563"/>
      <c r="E32" s="559"/>
      <c r="F32" s="565"/>
      <c r="G32" s="559"/>
      <c r="H32" s="559"/>
    </row>
    <row r="33" spans="1:10" hidden="1" x14ac:dyDescent="0.25">
      <c r="A33" s="386">
        <v>1</v>
      </c>
      <c r="B33" s="560">
        <v>2</v>
      </c>
      <c r="C33" s="561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102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173</v>
      </c>
      <c r="B35" s="560">
        <f>5.6*0.367</f>
        <v>2.0551999999999997</v>
      </c>
      <c r="C35" s="561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57">
        <f>SUM(B34:C35)</f>
        <v>3.4221999999999997</v>
      </c>
      <c r="C36" s="557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99" t="s">
        <v>182</v>
      </c>
      <c r="B38" s="599"/>
      <c r="C38" s="599"/>
      <c r="D38" s="599"/>
      <c r="E38" s="599"/>
      <c r="F38" s="599"/>
      <c r="G38" s="599"/>
      <c r="H38" s="599"/>
      <c r="I38" s="163"/>
      <c r="J38" s="163"/>
    </row>
    <row r="39" spans="1:10" ht="28.9" hidden="1" customHeight="1" x14ac:dyDescent="0.25">
      <c r="A39" s="558" t="s">
        <v>65</v>
      </c>
      <c r="B39" s="563" t="s">
        <v>167</v>
      </c>
      <c r="C39" s="563"/>
      <c r="D39" s="590" t="s">
        <v>168</v>
      </c>
      <c r="E39" s="591"/>
      <c r="F39" s="388"/>
      <c r="G39" s="38"/>
    </row>
    <row r="40" spans="1:10" ht="14.45" hidden="1" customHeight="1" x14ac:dyDescent="0.25">
      <c r="A40" s="562"/>
      <c r="B40" s="563"/>
      <c r="C40" s="563"/>
      <c r="D40" s="563" t="s">
        <v>169</v>
      </c>
      <c r="E40" s="558" t="s">
        <v>177</v>
      </c>
      <c r="F40" s="558" t="s">
        <v>181</v>
      </c>
      <c r="G40" s="38"/>
    </row>
    <row r="41" spans="1:10" hidden="1" x14ac:dyDescent="0.25">
      <c r="A41" s="559"/>
      <c r="B41" s="563"/>
      <c r="C41" s="563"/>
      <c r="D41" s="563"/>
      <c r="E41" s="559"/>
      <c r="F41" s="559"/>
      <c r="G41" s="38"/>
    </row>
    <row r="42" spans="1:10" hidden="1" x14ac:dyDescent="0.25">
      <c r="A42" s="386">
        <v>1</v>
      </c>
      <c r="B42" s="560">
        <v>2</v>
      </c>
      <c r="C42" s="561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173</v>
      </c>
      <c r="B43" s="560">
        <f>5.6*0.367</f>
        <v>2.0551999999999997</v>
      </c>
      <c r="C43" s="561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57">
        <f>SUM(B43:C43)</f>
        <v>2.0551999999999997</v>
      </c>
      <c r="C44" s="557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86" t="s">
        <v>63</v>
      </c>
      <c r="B47" s="586"/>
      <c r="C47" s="586"/>
      <c r="D47" s="586"/>
      <c r="E47" s="586"/>
      <c r="F47" s="586"/>
      <c r="J47" s="193">
        <f>J27</f>
        <v>1234858.2804167997</v>
      </c>
    </row>
    <row r="48" spans="1:10" x14ac:dyDescent="0.25">
      <c r="A48" s="392" t="s">
        <v>88</v>
      </c>
      <c r="B48" s="44" t="s">
        <v>232</v>
      </c>
      <c r="C48" s="44"/>
      <c r="D48" s="44"/>
      <c r="E48" s="45"/>
      <c r="F48" s="45"/>
      <c r="J48" s="39">
        <f>I98</f>
        <v>668339.17913000018</v>
      </c>
    </row>
    <row r="49" spans="1:11" x14ac:dyDescent="0.25">
      <c r="D49" s="46">
        <f>D19</f>
        <v>0.33500000000000002</v>
      </c>
      <c r="J49" s="39">
        <f>J47+J48</f>
        <v>1903197.4595467998</v>
      </c>
      <c r="K49" s="38" t="s">
        <v>113</v>
      </c>
    </row>
    <row r="50" spans="1:11" x14ac:dyDescent="0.25">
      <c r="A50" s="587" t="s">
        <v>27</v>
      </c>
      <c r="B50" s="587"/>
      <c r="C50" s="377"/>
      <c r="D50" s="587" t="s">
        <v>11</v>
      </c>
      <c r="E50" s="588" t="s">
        <v>51</v>
      </c>
      <c r="F50" s="588" t="s">
        <v>15</v>
      </c>
      <c r="G50" s="569" t="s">
        <v>6</v>
      </c>
      <c r="J50" s="39">
        <f>2123325.98-402+12126.98-117250+2311.5</f>
        <v>2020112.46</v>
      </c>
      <c r="K50" s="38" t="s">
        <v>114</v>
      </c>
    </row>
    <row r="51" spans="1:11" hidden="1" x14ac:dyDescent="0.25">
      <c r="A51" s="587"/>
      <c r="B51" s="587"/>
      <c r="C51" s="377"/>
      <c r="D51" s="587"/>
      <c r="E51" s="589"/>
      <c r="F51" s="589"/>
      <c r="G51" s="570"/>
    </row>
    <row r="52" spans="1:11" x14ac:dyDescent="0.25">
      <c r="A52" s="571">
        <v>1</v>
      </c>
      <c r="B52" s="572"/>
      <c r="C52" s="378"/>
      <c r="D52" s="377">
        <v>2</v>
      </c>
      <c r="E52" s="57">
        <v>3</v>
      </c>
      <c r="F52" s="377">
        <v>4</v>
      </c>
      <c r="G52" s="59" t="s">
        <v>73</v>
      </c>
      <c r="J52" s="39">
        <f>J50-J49</f>
        <v>116915.00045320019</v>
      </c>
    </row>
    <row r="53" spans="1:11" x14ac:dyDescent="0.25">
      <c r="A53" s="382" t="s">
        <v>227</v>
      </c>
      <c r="B53" s="396"/>
      <c r="C53" s="396"/>
      <c r="D53" s="386" t="s">
        <v>231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228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229</v>
      </c>
      <c r="B55" s="396"/>
      <c r="C55" s="396"/>
      <c r="D55" s="386" t="s">
        <v>231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230</v>
      </c>
      <c r="B56" s="396"/>
      <c r="C56" s="396"/>
      <c r="D56" s="386" t="s">
        <v>231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84" t="s">
        <v>62</v>
      </c>
      <c r="B57" s="585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86" t="s">
        <v>89</v>
      </c>
      <c r="B59" s="586"/>
      <c r="C59" s="586"/>
      <c r="D59" s="586"/>
      <c r="E59" s="586"/>
      <c r="F59" s="586"/>
    </row>
    <row r="60" spans="1:11" ht="14.45" customHeight="1" x14ac:dyDescent="0.25">
      <c r="D60" s="46"/>
      <c r="F60" s="38">
        <v>1</v>
      </c>
    </row>
    <row r="61" spans="1:11" x14ac:dyDescent="0.25">
      <c r="A61" s="587" t="s">
        <v>132</v>
      </c>
      <c r="B61" s="587"/>
      <c r="C61" s="377"/>
      <c r="D61" s="587" t="s">
        <v>11</v>
      </c>
      <c r="E61" s="588" t="s">
        <v>51</v>
      </c>
      <c r="F61" s="588" t="s">
        <v>15</v>
      </c>
      <c r="G61" s="569" t="s">
        <v>6</v>
      </c>
    </row>
    <row r="62" spans="1:11" ht="15" hidden="1" customHeight="1" x14ac:dyDescent="0.25">
      <c r="A62" s="587"/>
      <c r="B62" s="587"/>
      <c r="C62" s="377"/>
      <c r="D62" s="587"/>
      <c r="E62" s="589"/>
      <c r="F62" s="589"/>
      <c r="G62" s="570"/>
    </row>
    <row r="63" spans="1:11" x14ac:dyDescent="0.25">
      <c r="A63" s="573">
        <v>1</v>
      </c>
      <c r="B63" s="574"/>
      <c r="C63" s="378"/>
      <c r="D63" s="377">
        <v>2</v>
      </c>
      <c r="E63" s="377">
        <v>3</v>
      </c>
      <c r="F63" s="377">
        <v>4</v>
      </c>
      <c r="G63" s="59" t="s">
        <v>73</v>
      </c>
    </row>
    <row r="64" spans="1:11" x14ac:dyDescent="0.25">
      <c r="A64" s="414" t="s">
        <v>219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220</v>
      </c>
      <c r="B65" s="346"/>
      <c r="C65" s="346"/>
      <c r="D65" s="205" t="s">
        <v>135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221</v>
      </c>
      <c r="B66" s="166"/>
      <c r="C66" s="166"/>
      <c r="D66" s="386" t="s">
        <v>135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550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222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494</v>
      </c>
      <c r="B69" s="347"/>
      <c r="C69" s="347"/>
      <c r="D69" s="99" t="s">
        <v>91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495</v>
      </c>
      <c r="B70" s="347"/>
      <c r="C70" s="347"/>
      <c r="D70" s="99" t="s">
        <v>91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496</v>
      </c>
      <c r="B71" s="347"/>
      <c r="C71" s="347"/>
      <c r="D71" s="99" t="s">
        <v>91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497</v>
      </c>
      <c r="B72" s="346"/>
      <c r="C72" s="346"/>
      <c r="D72" s="205" t="s">
        <v>91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498</v>
      </c>
      <c r="B73" s="346"/>
      <c r="C73" s="346"/>
      <c r="D73" s="205" t="s">
        <v>91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499</v>
      </c>
      <c r="B74" s="346"/>
      <c r="C74" s="346"/>
      <c r="D74" s="205" t="s">
        <v>91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500</v>
      </c>
      <c r="B75" s="346"/>
      <c r="C75" s="346"/>
      <c r="D75" s="205" t="s">
        <v>91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501</v>
      </c>
      <c r="B76" s="265"/>
      <c r="C76" s="265"/>
      <c r="D76" s="348" t="s">
        <v>91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502</v>
      </c>
      <c r="B77" s="265"/>
      <c r="C77" s="265"/>
      <c r="D77" s="348" t="s">
        <v>91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503</v>
      </c>
      <c r="B78" s="420"/>
      <c r="C78" s="420"/>
      <c r="D78" s="205" t="s">
        <v>91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224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504</v>
      </c>
      <c r="B80" s="346"/>
      <c r="C80" s="346"/>
      <c r="D80" s="205" t="s">
        <v>91</v>
      </c>
      <c r="E80" s="386">
        <v>50</v>
      </c>
      <c r="F80" s="121">
        <v>200</v>
      </c>
      <c r="G80" s="59">
        <f t="shared" si="1"/>
        <v>10000</v>
      </c>
    </row>
    <row r="81" spans="1:9" x14ac:dyDescent="0.25">
      <c r="A81" s="266" t="s">
        <v>505</v>
      </c>
      <c r="B81" s="346"/>
      <c r="C81" s="346"/>
      <c r="D81" s="205" t="s">
        <v>91</v>
      </c>
      <c r="E81" s="386">
        <v>200</v>
      </c>
      <c r="F81" s="121">
        <v>70</v>
      </c>
      <c r="G81" s="59">
        <f t="shared" si="1"/>
        <v>14000</v>
      </c>
    </row>
    <row r="82" spans="1:9" ht="14.45" customHeight="1" x14ac:dyDescent="0.25">
      <c r="A82" s="266" t="s">
        <v>506</v>
      </c>
      <c r="B82" s="420"/>
      <c r="C82" s="420"/>
      <c r="D82" s="205" t="s">
        <v>91</v>
      </c>
      <c r="E82" s="386">
        <v>200</v>
      </c>
      <c r="F82" s="121">
        <v>62.5</v>
      </c>
      <c r="G82" s="59">
        <f t="shared" si="1"/>
        <v>12500</v>
      </c>
    </row>
    <row r="83" spans="1:9" x14ac:dyDescent="0.25">
      <c r="A83" s="289" t="s">
        <v>225</v>
      </c>
      <c r="B83" s="346"/>
      <c r="C83" s="346"/>
      <c r="D83" s="205"/>
      <c r="E83" s="387"/>
      <c r="F83" s="292"/>
      <c r="G83" s="59">
        <f t="shared" si="1"/>
        <v>0</v>
      </c>
    </row>
    <row r="84" spans="1:9" x14ac:dyDescent="0.25">
      <c r="A84" s="266" t="s">
        <v>197</v>
      </c>
      <c r="B84" s="420"/>
      <c r="C84" s="420"/>
      <c r="D84" s="205" t="s">
        <v>91</v>
      </c>
      <c r="E84" s="386">
        <v>90</v>
      </c>
      <c r="F84" s="121">
        <v>150</v>
      </c>
      <c r="G84" s="59">
        <f t="shared" si="1"/>
        <v>13500</v>
      </c>
    </row>
    <row r="85" spans="1:9" x14ac:dyDescent="0.25">
      <c r="A85" s="289" t="s">
        <v>507</v>
      </c>
      <c r="B85" s="346"/>
      <c r="C85" s="346"/>
      <c r="D85" s="205"/>
      <c r="E85" s="387"/>
      <c r="F85" s="292"/>
      <c r="G85" s="59">
        <f t="shared" si="1"/>
        <v>0</v>
      </c>
    </row>
    <row r="86" spans="1:9" x14ac:dyDescent="0.25">
      <c r="A86" s="266" t="s">
        <v>508</v>
      </c>
      <c r="B86" s="346"/>
      <c r="C86" s="346"/>
      <c r="D86" s="205" t="s">
        <v>91</v>
      </c>
      <c r="E86" s="386">
        <v>2</v>
      </c>
      <c r="F86" s="121">
        <v>1291</v>
      </c>
      <c r="G86" s="59">
        <f t="shared" si="1"/>
        <v>2582</v>
      </c>
    </row>
    <row r="87" spans="1:9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9" x14ac:dyDescent="0.25">
      <c r="E88" s="39"/>
    </row>
    <row r="89" spans="1:9" ht="47.25" customHeight="1" x14ac:dyDescent="0.25">
      <c r="A89" s="592" t="str">
        <f>патриотика!A91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89" s="592"/>
      <c r="C89" s="592"/>
      <c r="D89" s="592"/>
      <c r="E89" s="592"/>
      <c r="F89" s="592"/>
    </row>
    <row r="90" spans="1:9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9" ht="63" customHeight="1" x14ac:dyDescent="0.25">
      <c r="A91" s="575" t="s">
        <v>0</v>
      </c>
      <c r="B91" s="576"/>
      <c r="C91" s="381"/>
      <c r="D91" s="381" t="s">
        <v>1</v>
      </c>
      <c r="E91" s="381" t="s">
        <v>2</v>
      </c>
      <c r="F91" s="381" t="s">
        <v>43</v>
      </c>
      <c r="G91" s="545" t="s">
        <v>604</v>
      </c>
      <c r="H91" s="545" t="s">
        <v>607</v>
      </c>
      <c r="I91" s="385" t="s">
        <v>6</v>
      </c>
    </row>
    <row r="92" spans="1:9" ht="15.75" customHeight="1" x14ac:dyDescent="0.25">
      <c r="A92" s="575">
        <v>1</v>
      </c>
      <c r="B92" s="576"/>
      <c r="C92" s="381"/>
      <c r="D92" s="381">
        <v>2</v>
      </c>
      <c r="E92" s="381">
        <v>3</v>
      </c>
      <c r="F92" s="381" t="s">
        <v>41</v>
      </c>
      <c r="G92" s="546"/>
      <c r="H92" s="546"/>
      <c r="I92" s="385" t="s">
        <v>42</v>
      </c>
    </row>
    <row r="93" spans="1:9" ht="15.75" x14ac:dyDescent="0.25">
      <c r="A93" s="595" t="s">
        <v>216</v>
      </c>
      <c r="B93" s="596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479">
        <v>1200.69</v>
      </c>
      <c r="H93" s="498"/>
      <c r="I93" s="385">
        <f>F93*12*1.302-688.44+G93-11608.96</f>
        <v>356088.20663000009</v>
      </c>
    </row>
    <row r="94" spans="1:9" ht="15.75" x14ac:dyDescent="0.25">
      <c r="A94" s="593" t="s">
        <v>153</v>
      </c>
      <c r="B94" s="594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79">
        <v>1200.69</v>
      </c>
      <c r="H94" s="79">
        <v>924.6</v>
      </c>
      <c r="I94" s="385">
        <f>F94*12*1.302+G94-11608.96+H94</f>
        <v>124900.30700000003</v>
      </c>
    </row>
    <row r="95" spans="1:9" ht="15.75" x14ac:dyDescent="0.25">
      <c r="A95" s="593" t="s">
        <v>96</v>
      </c>
      <c r="B95" s="594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79">
        <v>1200.69</v>
      </c>
      <c r="H95" s="79">
        <v>462.3</v>
      </c>
      <c r="I95" s="385">
        <f>F95*12*1.302+G95-5804.27+H95</f>
        <v>63050.708500000008</v>
      </c>
    </row>
    <row r="96" spans="1:9" ht="15.75" x14ac:dyDescent="0.25">
      <c r="A96" s="597" t="s">
        <v>154</v>
      </c>
      <c r="B96" s="597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79">
        <v>600.34</v>
      </c>
      <c r="H96" s="79">
        <v>924.6</v>
      </c>
      <c r="I96" s="385">
        <f>F96*12*1.302+G96-11608.96+H96</f>
        <v>124299.95700000002</v>
      </c>
    </row>
    <row r="97" spans="1:9" ht="15.75" hidden="1" x14ac:dyDescent="0.25">
      <c r="A97" s="597"/>
      <c r="B97" s="597"/>
      <c r="C97" s="389"/>
      <c r="D97" s="64"/>
      <c r="E97" s="381"/>
      <c r="F97" s="65"/>
      <c r="G97" s="79">
        <v>1440.83</v>
      </c>
      <c r="H97" s="79"/>
      <c r="I97" s="385"/>
    </row>
    <row r="98" spans="1:9" x14ac:dyDescent="0.25">
      <c r="A98" s="577" t="s">
        <v>28</v>
      </c>
      <c r="B98" s="577"/>
      <c r="C98" s="577"/>
      <c r="D98" s="577"/>
      <c r="E98" s="577"/>
      <c r="F98" s="577"/>
      <c r="G98" s="477"/>
      <c r="H98" s="496"/>
      <c r="I98" s="422">
        <f>SUM(I93:I97)</f>
        <v>668339.17913000018</v>
      </c>
    </row>
    <row r="99" spans="1:9" x14ac:dyDescent="0.25">
      <c r="A99" s="164"/>
      <c r="B99" s="164"/>
      <c r="C99" s="164"/>
      <c r="D99" s="164"/>
      <c r="E99" s="164"/>
      <c r="F99" s="164"/>
      <c r="G99" s="190"/>
    </row>
    <row r="100" spans="1:9" x14ac:dyDescent="0.25">
      <c r="A100" s="164"/>
      <c r="B100" s="164"/>
      <c r="C100" s="164"/>
      <c r="D100" s="164"/>
      <c r="E100" s="164"/>
      <c r="F100" s="164"/>
      <c r="G100" s="190"/>
    </row>
    <row r="101" spans="1:9" s="45" customFormat="1" ht="14.45" customHeight="1" x14ac:dyDescent="0.25">
      <c r="A101" s="599" t="s">
        <v>198</v>
      </c>
      <c r="B101" s="599"/>
      <c r="C101" s="599"/>
      <c r="D101" s="609"/>
      <c r="E101" s="609"/>
      <c r="F101" s="609"/>
      <c r="G101" s="609"/>
      <c r="H101" s="609"/>
    </row>
    <row r="102" spans="1:9" s="45" customFormat="1" ht="14.45" customHeight="1" x14ac:dyDescent="0.25">
      <c r="A102" s="558" t="s">
        <v>65</v>
      </c>
      <c r="B102" s="610" t="s">
        <v>167</v>
      </c>
      <c r="C102" s="611"/>
      <c r="D102" s="590"/>
      <c r="E102" s="616"/>
      <c r="F102" s="591"/>
      <c r="G102" s="228"/>
      <c r="H102" s="228"/>
    </row>
    <row r="103" spans="1:9" s="45" customFormat="1" ht="14.45" customHeight="1" x14ac:dyDescent="0.25">
      <c r="A103" s="562"/>
      <c r="B103" s="612"/>
      <c r="C103" s="613"/>
      <c r="D103" s="617" t="s">
        <v>171</v>
      </c>
      <c r="E103" s="562" t="s">
        <v>177</v>
      </c>
      <c r="F103" s="562" t="s">
        <v>6</v>
      </c>
    </row>
    <row r="104" spans="1:9" s="45" customFormat="1" x14ac:dyDescent="0.25">
      <c r="A104" s="559"/>
      <c r="B104" s="614"/>
      <c r="C104" s="615"/>
      <c r="D104" s="618"/>
      <c r="E104" s="559"/>
      <c r="F104" s="559"/>
    </row>
    <row r="105" spans="1:9" s="45" customFormat="1" x14ac:dyDescent="0.25">
      <c r="A105" s="386">
        <v>1</v>
      </c>
      <c r="B105" s="560">
        <v>2</v>
      </c>
      <c r="C105" s="561"/>
      <c r="D105" s="386">
        <v>5</v>
      </c>
      <c r="E105" s="386">
        <v>6</v>
      </c>
      <c r="F105" s="386">
        <v>7</v>
      </c>
    </row>
    <row r="106" spans="1:9" s="45" customFormat="1" x14ac:dyDescent="0.25">
      <c r="A106" s="382" t="s">
        <v>174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9" s="45" customFormat="1" x14ac:dyDescent="0.25">
      <c r="A107" s="382" t="s">
        <v>175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9" s="45" customFormat="1" x14ac:dyDescent="0.25">
      <c r="A108" s="382" t="s">
        <v>154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9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9" x14ac:dyDescent="0.25">
      <c r="A110" s="164"/>
      <c r="B110" s="164"/>
      <c r="C110" s="164"/>
      <c r="D110" s="164"/>
      <c r="E110" s="164"/>
      <c r="F110" s="164"/>
      <c r="G110" s="190"/>
    </row>
    <row r="111" spans="1:9" x14ac:dyDescent="0.25">
      <c r="A111" s="604" t="s">
        <v>121</v>
      </c>
      <c r="B111" s="604"/>
      <c r="C111" s="604"/>
      <c r="D111" s="604"/>
      <c r="E111" s="604"/>
      <c r="F111" s="604"/>
    </row>
    <row r="112" spans="1:9" ht="38.25" x14ac:dyDescent="0.25">
      <c r="A112" s="382" t="s">
        <v>122</v>
      </c>
      <c r="B112" s="386" t="s">
        <v>123</v>
      </c>
      <c r="C112" s="396"/>
      <c r="D112" s="386" t="s">
        <v>127</v>
      </c>
      <c r="E112" s="386" t="s">
        <v>124</v>
      </c>
      <c r="F112" s="386" t="s">
        <v>125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235</v>
      </c>
    </row>
    <row r="114" spans="1:7" x14ac:dyDescent="0.25">
      <c r="A114" s="386" t="s">
        <v>126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F114*F90-361.74</f>
        <v>542.76</v>
      </c>
    </row>
    <row r="115" spans="1:7" x14ac:dyDescent="0.25">
      <c r="A115" s="382" t="s">
        <v>291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292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293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97</v>
      </c>
      <c r="F118" s="138"/>
      <c r="G118" s="425">
        <f>G114+G115+G116+G117</f>
        <v>107266.76525</v>
      </c>
    </row>
    <row r="119" spans="1:7" x14ac:dyDescent="0.25">
      <c r="A119" s="50" t="s">
        <v>48</v>
      </c>
      <c r="B119" s="49"/>
      <c r="C119" s="49"/>
      <c r="D119" s="49"/>
      <c r="E119" s="49"/>
      <c r="F119" s="49"/>
    </row>
    <row r="120" spans="1:7" x14ac:dyDescent="0.25">
      <c r="A120" s="50" t="s">
        <v>92</v>
      </c>
      <c r="B120" s="49"/>
      <c r="C120" s="49"/>
      <c r="D120" s="49"/>
      <c r="E120" s="49"/>
      <c r="F120" s="49"/>
    </row>
    <row r="121" spans="1:7" x14ac:dyDescent="0.25">
      <c r="A121" s="581" t="s">
        <v>50</v>
      </c>
      <c r="B121" s="581"/>
      <c r="C121" s="581"/>
      <c r="D121" s="581"/>
      <c r="E121" s="581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607" t="s">
        <v>13</v>
      </c>
      <c r="B123" s="607" t="s">
        <v>11</v>
      </c>
      <c r="C123" s="381"/>
      <c r="D123" s="607" t="s">
        <v>14</v>
      </c>
      <c r="E123" s="607" t="s">
        <v>15</v>
      </c>
      <c r="F123" s="607" t="s">
        <v>6</v>
      </c>
    </row>
    <row r="124" spans="1:7" x14ac:dyDescent="0.25">
      <c r="A124" s="607"/>
      <c r="B124" s="607"/>
      <c r="C124" s="381"/>
      <c r="D124" s="607"/>
      <c r="E124" s="607"/>
      <c r="F124" s="607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98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v>57597.88</v>
      </c>
    </row>
    <row r="127" spans="1:7" x14ac:dyDescent="0.25">
      <c r="A127" s="386" t="s">
        <v>238</v>
      </c>
      <c r="B127" s="386" t="s">
        <v>241</v>
      </c>
      <c r="C127" s="386"/>
      <c r="D127" s="386">
        <f>F122*106.3</f>
        <v>35.610500000000002</v>
      </c>
      <c r="E127" s="386">
        <v>55.18</v>
      </c>
      <c r="F127" s="58">
        <v>995.67</v>
      </c>
    </row>
    <row r="128" spans="1:7" x14ac:dyDescent="0.25">
      <c r="A128" s="386" t="s">
        <v>239</v>
      </c>
      <c r="B128" s="386" t="s">
        <v>241</v>
      </c>
      <c r="C128" s="386"/>
      <c r="D128" s="386">
        <f>F122*106.3</f>
        <v>35.610500000000002</v>
      </c>
      <c r="E128" s="386">
        <v>56.66</v>
      </c>
      <c r="F128" s="58">
        <v>995.67</v>
      </c>
    </row>
    <row r="129" spans="1:7" x14ac:dyDescent="0.25">
      <c r="A129" s="386" t="s">
        <v>16</v>
      </c>
      <c r="B129" s="386" t="s">
        <v>242</v>
      </c>
      <c r="C129" s="386"/>
      <c r="D129" s="386">
        <f>F122*10.36</f>
        <v>3.4706000000000001</v>
      </c>
      <c r="E129" s="386">
        <v>7415.06</v>
      </c>
      <c r="F129" s="58">
        <v>25734.7</v>
      </c>
    </row>
    <row r="130" spans="1:7" x14ac:dyDescent="0.25">
      <c r="A130" s="382" t="s">
        <v>240</v>
      </c>
      <c r="B130" s="386" t="s">
        <v>243</v>
      </c>
      <c r="C130" s="386"/>
      <c r="D130" s="386">
        <f>F122*12</f>
        <v>4.0200000000000005</v>
      </c>
      <c r="E130" s="383">
        <v>6334.56</v>
      </c>
      <c r="F130" s="58">
        <f>14609.14-1209.21</f>
        <v>13399.93</v>
      </c>
    </row>
    <row r="131" spans="1:7" x14ac:dyDescent="0.25">
      <c r="A131" s="382" t="s">
        <v>406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v>2643.91</v>
      </c>
    </row>
    <row r="132" spans="1:7" x14ac:dyDescent="0.25">
      <c r="A132" s="608"/>
      <c r="B132" s="608"/>
      <c r="C132" s="608"/>
      <c r="D132" s="608"/>
      <c r="E132" s="608"/>
      <c r="F132" s="426">
        <f>SUM(F126:F131)</f>
        <v>101367.76000000001</v>
      </c>
    </row>
    <row r="133" spans="1:7" x14ac:dyDescent="0.25">
      <c r="A133" s="586" t="s">
        <v>46</v>
      </c>
      <c r="B133" s="586"/>
      <c r="C133" s="586"/>
      <c r="D133" s="586"/>
      <c r="E133" s="586"/>
      <c r="F133" s="586"/>
    </row>
    <row r="134" spans="1:7" x14ac:dyDescent="0.25">
      <c r="A134" s="392" t="s">
        <v>88</v>
      </c>
      <c r="B134" s="44" t="s">
        <v>233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87" t="s">
        <v>117</v>
      </c>
      <c r="B136" s="587"/>
      <c r="C136" s="377"/>
      <c r="D136" s="377" t="s">
        <v>11</v>
      </c>
      <c r="E136" s="377" t="s">
        <v>51</v>
      </c>
      <c r="F136" s="377" t="s">
        <v>15</v>
      </c>
      <c r="G136" s="384" t="s">
        <v>6</v>
      </c>
    </row>
    <row r="137" spans="1:7" x14ac:dyDescent="0.25">
      <c r="A137" s="571">
        <v>1</v>
      </c>
      <c r="B137" s="572"/>
      <c r="C137" s="378"/>
      <c r="D137" s="377">
        <v>2</v>
      </c>
      <c r="E137" s="377">
        <v>3</v>
      </c>
      <c r="F137" s="377">
        <v>4</v>
      </c>
      <c r="G137" s="66" t="s">
        <v>73</v>
      </c>
    </row>
    <row r="138" spans="1:7" x14ac:dyDescent="0.25">
      <c r="A138" s="605" t="str">
        <f>A53</f>
        <v>Суточные</v>
      </c>
      <c r="B138" s="606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605" t="str">
        <f>A54</f>
        <v>Проезд</v>
      </c>
      <c r="B139" s="606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605" t="str">
        <f>A55</f>
        <v>Проживание (гостиница)</v>
      </c>
      <c r="B140" s="606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E141*F141-1535.98</f>
        <v>-405.35500000000002</v>
      </c>
    </row>
    <row r="142" spans="1:7" x14ac:dyDescent="0.25">
      <c r="A142" s="584" t="s">
        <v>116</v>
      </c>
      <c r="B142" s="585"/>
      <c r="C142" s="373"/>
      <c r="D142" s="60"/>
      <c r="E142" s="67"/>
      <c r="F142" s="67"/>
      <c r="G142" s="408">
        <f>SUM(G138:G141)</f>
        <v>26729.388300000002</v>
      </c>
    </row>
    <row r="143" spans="1:7" x14ac:dyDescent="0.25">
      <c r="A143" s="603" t="s">
        <v>36</v>
      </c>
      <c r="B143" s="603"/>
      <c r="C143" s="603"/>
      <c r="D143" s="603"/>
      <c r="E143" s="603"/>
      <c r="F143" s="603"/>
      <c r="G143" s="188"/>
    </row>
    <row r="144" spans="1:7" x14ac:dyDescent="0.25">
      <c r="D144" s="52">
        <f>D135</f>
        <v>0.33500000000000002</v>
      </c>
    </row>
    <row r="145" spans="1:7" x14ac:dyDescent="0.25">
      <c r="A145" s="587" t="s">
        <v>24</v>
      </c>
      <c r="B145" s="587" t="s">
        <v>11</v>
      </c>
      <c r="C145" s="377"/>
      <c r="D145" s="587" t="s">
        <v>51</v>
      </c>
      <c r="E145" s="587" t="s">
        <v>15</v>
      </c>
      <c r="F145" s="600" t="s">
        <v>192</v>
      </c>
      <c r="G145" s="569" t="s">
        <v>6</v>
      </c>
    </row>
    <row r="146" spans="1:7" ht="3.6" customHeight="1" x14ac:dyDescent="0.25">
      <c r="A146" s="587"/>
      <c r="B146" s="587"/>
      <c r="C146" s="377"/>
      <c r="D146" s="587"/>
      <c r="E146" s="587"/>
      <c r="F146" s="601"/>
      <c r="G146" s="570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74</v>
      </c>
    </row>
    <row r="148" spans="1:7" x14ac:dyDescent="0.25">
      <c r="A148" s="382" t="s">
        <v>188</v>
      </c>
      <c r="B148" s="386" t="s">
        <v>243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5">D148*E148*F148</f>
        <v>1005</v>
      </c>
    </row>
    <row r="149" spans="1:7" x14ac:dyDescent="0.25">
      <c r="A149" s="382" t="s">
        <v>189</v>
      </c>
      <c r="B149" s="386" t="s">
        <v>243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5"/>
        <v>9045</v>
      </c>
    </row>
    <row r="150" spans="1:7" hidden="1" x14ac:dyDescent="0.25">
      <c r="A150" s="382" t="s">
        <v>190</v>
      </c>
      <c r="B150" s="386" t="s">
        <v>243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5"/>
        <v>0</v>
      </c>
    </row>
    <row r="151" spans="1:7" hidden="1" x14ac:dyDescent="0.25">
      <c r="A151" s="382" t="s">
        <v>282</v>
      </c>
      <c r="B151" s="386" t="s">
        <v>243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283</v>
      </c>
      <c r="B152" s="386" t="s">
        <v>243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5"/>
        <v>17420</v>
      </c>
    </row>
    <row r="153" spans="1:7" x14ac:dyDescent="0.25">
      <c r="A153" s="382" t="s">
        <v>284</v>
      </c>
      <c r="B153" s="386" t="s">
        <v>243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5"/>
        <v>15410.000000000002</v>
      </c>
    </row>
    <row r="154" spans="1:7" x14ac:dyDescent="0.25">
      <c r="A154" s="382" t="s">
        <v>191</v>
      </c>
      <c r="B154" s="386" t="s">
        <v>243</v>
      </c>
      <c r="C154" s="386"/>
      <c r="D154" s="386">
        <v>0</v>
      </c>
      <c r="E154" s="162">
        <v>167.6</v>
      </c>
      <c r="F154" s="377">
        <v>12</v>
      </c>
      <c r="G154" s="59">
        <f>D154*E154*F154+0.06</f>
        <v>0.06</v>
      </c>
    </row>
    <row r="155" spans="1:7" x14ac:dyDescent="0.25">
      <c r="A155" s="602" t="s">
        <v>26</v>
      </c>
      <c r="B155" s="602"/>
      <c r="C155" s="602"/>
      <c r="D155" s="602"/>
      <c r="E155" s="602"/>
      <c r="F155" s="602"/>
      <c r="G155" s="422">
        <f>SUM(G148:G154)</f>
        <v>42880.06</v>
      </c>
    </row>
    <row r="156" spans="1:7" x14ac:dyDescent="0.25">
      <c r="A156" s="603" t="s">
        <v>59</v>
      </c>
      <c r="B156" s="603"/>
      <c r="C156" s="603"/>
      <c r="D156" s="603"/>
      <c r="E156" s="603"/>
      <c r="F156" s="603"/>
    </row>
    <row r="157" spans="1:7" x14ac:dyDescent="0.25">
      <c r="D157" s="52">
        <f>D144</f>
        <v>0.33500000000000002</v>
      </c>
    </row>
    <row r="158" spans="1:7" x14ac:dyDescent="0.25">
      <c r="A158" s="587" t="s">
        <v>285</v>
      </c>
      <c r="B158" s="587" t="s">
        <v>11</v>
      </c>
      <c r="C158" s="377"/>
      <c r="D158" s="587" t="s">
        <v>51</v>
      </c>
      <c r="E158" s="587" t="s">
        <v>15</v>
      </c>
      <c r="F158" s="587" t="s">
        <v>25</v>
      </c>
      <c r="G158" s="569" t="s">
        <v>6</v>
      </c>
    </row>
    <row r="159" spans="1:7" hidden="1" x14ac:dyDescent="0.25">
      <c r="A159" s="587"/>
      <c r="B159" s="587"/>
      <c r="C159" s="377"/>
      <c r="D159" s="587"/>
      <c r="E159" s="587"/>
      <c r="F159" s="587"/>
      <c r="G159" s="570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75</v>
      </c>
    </row>
    <row r="161" spans="1:7" x14ac:dyDescent="0.25">
      <c r="A161" s="136" t="s">
        <v>509</v>
      </c>
      <c r="B161" s="377" t="s">
        <v>134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194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602" t="s">
        <v>60</v>
      </c>
      <c r="B163" s="602"/>
      <c r="C163" s="602"/>
      <c r="D163" s="602"/>
      <c r="E163" s="602"/>
      <c r="F163" s="602"/>
      <c r="G163" s="429">
        <f>SUM(G161:G162)</f>
        <v>6354.0789999999997</v>
      </c>
    </row>
    <row r="164" spans="1:7" x14ac:dyDescent="0.25">
      <c r="A164" s="603" t="s">
        <v>19</v>
      </c>
      <c r="B164" s="603"/>
      <c r="C164" s="603"/>
      <c r="D164" s="603"/>
      <c r="E164" s="603"/>
      <c r="F164" s="603"/>
    </row>
    <row r="165" spans="1:7" x14ac:dyDescent="0.25">
      <c r="A165" s="625" t="s">
        <v>20</v>
      </c>
      <c r="B165" s="625"/>
      <c r="C165" s="625"/>
      <c r="D165" s="625"/>
      <c r="E165" s="625"/>
      <c r="F165" s="625"/>
    </row>
    <row r="166" spans="1:7" x14ac:dyDescent="0.25">
      <c r="D166" s="52">
        <f>D157</f>
        <v>0.33500000000000002</v>
      </c>
    </row>
    <row r="167" spans="1:7" x14ac:dyDescent="0.25">
      <c r="A167" s="587" t="s">
        <v>21</v>
      </c>
      <c r="B167" s="587" t="s">
        <v>11</v>
      </c>
      <c r="C167" s="377"/>
      <c r="D167" s="587" t="s">
        <v>14</v>
      </c>
      <c r="E167" s="587" t="s">
        <v>15</v>
      </c>
      <c r="F167" s="587" t="s">
        <v>6</v>
      </c>
    </row>
    <row r="168" spans="1:7" x14ac:dyDescent="0.25">
      <c r="A168" s="587"/>
      <c r="B168" s="587"/>
      <c r="C168" s="377"/>
      <c r="D168" s="587"/>
      <c r="E168" s="587"/>
      <c r="F168" s="587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196</v>
      </c>
    </row>
    <row r="170" spans="1:7" x14ac:dyDescent="0.25">
      <c r="A170" s="382" t="s">
        <v>294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200</v>
      </c>
      <c r="B171" s="386" t="str">
        <f t="shared" ref="B171:B202" si="6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7">D171*E171</f>
        <v>13647.0491</v>
      </c>
    </row>
    <row r="172" spans="1:7" x14ac:dyDescent="0.25">
      <c r="A172" s="98" t="s">
        <v>298</v>
      </c>
      <c r="B172" s="386" t="str">
        <f t="shared" si="6"/>
        <v>договор</v>
      </c>
      <c r="C172" s="99"/>
      <c r="D172" s="386">
        <f t="shared" ref="D172:D202" si="8">$D$166</f>
        <v>0.33500000000000002</v>
      </c>
      <c r="E172" s="386">
        <v>12104.4</v>
      </c>
      <c r="F172" s="385">
        <f t="shared" si="7"/>
        <v>4054.9740000000002</v>
      </c>
    </row>
    <row r="173" spans="1:7" ht="30" customHeight="1" x14ac:dyDescent="0.25">
      <c r="A173" s="98" t="s">
        <v>118</v>
      </c>
      <c r="B173" s="386" t="str">
        <f t="shared" si="6"/>
        <v>договор</v>
      </c>
      <c r="C173" s="99"/>
      <c r="D173" s="386">
        <f t="shared" si="8"/>
        <v>0.33500000000000002</v>
      </c>
      <c r="E173" s="386">
        <v>30000</v>
      </c>
      <c r="F173" s="385">
        <f t="shared" si="7"/>
        <v>10050</v>
      </c>
    </row>
    <row r="174" spans="1:7" x14ac:dyDescent="0.25">
      <c r="A174" s="98" t="s">
        <v>532</v>
      </c>
      <c r="B174" s="386" t="str">
        <f t="shared" si="6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7"/>
        <v>5004.4812499999998</v>
      </c>
    </row>
    <row r="175" spans="1:7" x14ac:dyDescent="0.25">
      <c r="A175" s="311" t="s">
        <v>533</v>
      </c>
      <c r="B175" s="386" t="str">
        <f t="shared" si="6"/>
        <v>договор</v>
      </c>
      <c r="C175" s="99"/>
      <c r="D175" s="386">
        <f t="shared" si="8"/>
        <v>0.33500000000000002</v>
      </c>
      <c r="E175" s="388">
        <v>9600</v>
      </c>
      <c r="F175" s="385">
        <f t="shared" si="7"/>
        <v>3216</v>
      </c>
    </row>
    <row r="176" spans="1:7" x14ac:dyDescent="0.25">
      <c r="A176" s="98" t="s">
        <v>534</v>
      </c>
      <c r="B176" s="386" t="str">
        <f t="shared" si="6"/>
        <v>договор</v>
      </c>
      <c r="C176" s="99"/>
      <c r="D176" s="386">
        <f t="shared" si="8"/>
        <v>0.33500000000000002</v>
      </c>
      <c r="E176" s="388">
        <v>16000</v>
      </c>
      <c r="F176" s="385">
        <f t="shared" si="7"/>
        <v>5360</v>
      </c>
    </row>
    <row r="177" spans="1:6" x14ac:dyDescent="0.25">
      <c r="A177" s="361" t="s">
        <v>535</v>
      </c>
      <c r="B177" s="386" t="str">
        <f t="shared" si="6"/>
        <v>договор</v>
      </c>
      <c r="C177" s="363"/>
      <c r="D177" s="386">
        <f>$D$166*2</f>
        <v>0.67</v>
      </c>
      <c r="E177" s="388">
        <v>2100</v>
      </c>
      <c r="F177" s="385">
        <f t="shared" si="7"/>
        <v>1407</v>
      </c>
    </row>
    <row r="178" spans="1:6" x14ac:dyDescent="0.25">
      <c r="A178" s="98" t="s">
        <v>536</v>
      </c>
      <c r="B178" s="386" t="str">
        <f t="shared" si="6"/>
        <v>договор</v>
      </c>
      <c r="C178" s="99"/>
      <c r="D178" s="386">
        <f t="shared" ref="D178:D180" si="9">$D$166*2</f>
        <v>0.67</v>
      </c>
      <c r="E178" s="388">
        <v>1900</v>
      </c>
      <c r="F178" s="385">
        <f t="shared" si="7"/>
        <v>1273</v>
      </c>
    </row>
    <row r="179" spans="1:6" x14ac:dyDescent="0.25">
      <c r="A179" s="98" t="s">
        <v>537</v>
      </c>
      <c r="B179" s="386" t="str">
        <f t="shared" si="6"/>
        <v>договор</v>
      </c>
      <c r="C179" s="99"/>
      <c r="D179" s="386">
        <f t="shared" si="9"/>
        <v>0.67</v>
      </c>
      <c r="E179" s="388">
        <v>3100</v>
      </c>
      <c r="F179" s="385">
        <f t="shared" si="7"/>
        <v>2077</v>
      </c>
    </row>
    <row r="180" spans="1:6" x14ac:dyDescent="0.25">
      <c r="A180" s="98" t="s">
        <v>538</v>
      </c>
      <c r="B180" s="386" t="str">
        <f t="shared" si="6"/>
        <v>договор</v>
      </c>
      <c r="C180" s="99"/>
      <c r="D180" s="386">
        <f t="shared" si="9"/>
        <v>0.67</v>
      </c>
      <c r="E180" s="388">
        <v>1950</v>
      </c>
      <c r="F180" s="385">
        <f t="shared" si="7"/>
        <v>1306.5</v>
      </c>
    </row>
    <row r="181" spans="1:6" x14ac:dyDescent="0.25">
      <c r="A181" s="98" t="s">
        <v>539</v>
      </c>
      <c r="B181" s="386" t="str">
        <f t="shared" si="6"/>
        <v>договор</v>
      </c>
      <c r="C181" s="99"/>
      <c r="D181" s="386">
        <f t="shared" si="8"/>
        <v>0.33500000000000002</v>
      </c>
      <c r="E181" s="388">
        <v>7850</v>
      </c>
      <c r="F181" s="385">
        <f t="shared" si="7"/>
        <v>2629.75</v>
      </c>
    </row>
    <row r="182" spans="1:6" x14ac:dyDescent="0.25">
      <c r="A182" s="98" t="s">
        <v>540</v>
      </c>
      <c r="B182" s="386" t="str">
        <f t="shared" si="6"/>
        <v>договор</v>
      </c>
      <c r="C182" s="99"/>
      <c r="D182" s="386">
        <f t="shared" si="8"/>
        <v>0.33500000000000002</v>
      </c>
      <c r="E182" s="388">
        <v>22650</v>
      </c>
      <c r="F182" s="385">
        <f t="shared" si="7"/>
        <v>7587.75</v>
      </c>
    </row>
    <row r="183" spans="1:6" x14ac:dyDescent="0.25">
      <c r="A183" s="362" t="s">
        <v>407</v>
      </c>
      <c r="B183" s="386" t="str">
        <f t="shared" si="6"/>
        <v>договор</v>
      </c>
      <c r="C183" s="364"/>
      <c r="D183" s="386">
        <f t="shared" si="8"/>
        <v>0.33500000000000002</v>
      </c>
      <c r="E183" s="365">
        <v>6900</v>
      </c>
      <c r="F183" s="385">
        <f t="shared" si="7"/>
        <v>2311.5</v>
      </c>
    </row>
    <row r="184" spans="1:6" x14ac:dyDescent="0.25">
      <c r="A184" s="362" t="s">
        <v>408</v>
      </c>
      <c r="B184" s="386" t="str">
        <f t="shared" si="6"/>
        <v>договор</v>
      </c>
      <c r="C184" s="364"/>
      <c r="D184" s="386">
        <f t="shared" si="8"/>
        <v>0.33500000000000002</v>
      </c>
      <c r="E184" s="365">
        <v>7400</v>
      </c>
      <c r="F184" s="385">
        <f t="shared" si="7"/>
        <v>2479</v>
      </c>
    </row>
    <row r="185" spans="1:6" x14ac:dyDescent="0.25">
      <c r="A185" s="362" t="s">
        <v>409</v>
      </c>
      <c r="B185" s="386" t="str">
        <f t="shared" si="6"/>
        <v>договор</v>
      </c>
      <c r="C185" s="364"/>
      <c r="D185" s="386">
        <f t="shared" si="8"/>
        <v>0.33500000000000002</v>
      </c>
      <c r="E185" s="365">
        <v>8500</v>
      </c>
      <c r="F185" s="385">
        <f t="shared" si="7"/>
        <v>2847.5</v>
      </c>
    </row>
    <row r="186" spans="1:6" x14ac:dyDescent="0.25">
      <c r="A186" s="362" t="s">
        <v>410</v>
      </c>
      <c r="B186" s="386" t="str">
        <f t="shared" si="6"/>
        <v>договор</v>
      </c>
      <c r="C186" s="364"/>
      <c r="D186" s="386">
        <f t="shared" si="8"/>
        <v>0.33500000000000002</v>
      </c>
      <c r="E186" s="365">
        <v>8500</v>
      </c>
      <c r="F186" s="385">
        <f t="shared" si="7"/>
        <v>2847.5</v>
      </c>
    </row>
    <row r="187" spans="1:6" x14ac:dyDescent="0.25">
      <c r="A187" s="362" t="s">
        <v>411</v>
      </c>
      <c r="B187" s="386" t="str">
        <f t="shared" si="6"/>
        <v>договор</v>
      </c>
      <c r="C187" s="364"/>
      <c r="D187" s="386">
        <f t="shared" si="8"/>
        <v>0.33500000000000002</v>
      </c>
      <c r="E187" s="365">
        <v>4000</v>
      </c>
      <c r="F187" s="385">
        <f t="shared" si="7"/>
        <v>1340</v>
      </c>
    </row>
    <row r="188" spans="1:6" x14ac:dyDescent="0.25">
      <c r="A188" s="362" t="s">
        <v>412</v>
      </c>
      <c r="B188" s="386" t="str">
        <f t="shared" si="6"/>
        <v>договор</v>
      </c>
      <c r="C188" s="364"/>
      <c r="D188" s="386">
        <f t="shared" si="8"/>
        <v>0.33500000000000002</v>
      </c>
      <c r="E188" s="365">
        <v>4000</v>
      </c>
      <c r="F188" s="385">
        <f t="shared" si="7"/>
        <v>1340</v>
      </c>
    </row>
    <row r="189" spans="1:6" x14ac:dyDescent="0.25">
      <c r="A189" s="362" t="s">
        <v>413</v>
      </c>
      <c r="B189" s="386" t="str">
        <f t="shared" si="6"/>
        <v>договор</v>
      </c>
      <c r="C189" s="364"/>
      <c r="D189" s="386">
        <f t="shared" si="8"/>
        <v>0.33500000000000002</v>
      </c>
      <c r="E189" s="365">
        <v>3000</v>
      </c>
      <c r="F189" s="385">
        <f t="shared" si="7"/>
        <v>1005.0000000000001</v>
      </c>
    </row>
    <row r="190" spans="1:6" x14ac:dyDescent="0.25">
      <c r="A190" s="362" t="s">
        <v>414</v>
      </c>
      <c r="B190" s="386" t="str">
        <f t="shared" si="6"/>
        <v>договор</v>
      </c>
      <c r="C190" s="364"/>
      <c r="D190" s="386">
        <f t="shared" si="8"/>
        <v>0.33500000000000002</v>
      </c>
      <c r="E190" s="365">
        <v>9500</v>
      </c>
      <c r="F190" s="385">
        <f t="shared" si="7"/>
        <v>3182.5</v>
      </c>
    </row>
    <row r="191" spans="1:6" x14ac:dyDescent="0.25">
      <c r="A191" s="362" t="s">
        <v>415</v>
      </c>
      <c r="B191" s="386" t="str">
        <f t="shared" si="6"/>
        <v>договор</v>
      </c>
      <c r="C191" s="364"/>
      <c r="D191" s="386">
        <f t="shared" si="8"/>
        <v>0.33500000000000002</v>
      </c>
      <c r="E191" s="365">
        <v>9000</v>
      </c>
      <c r="F191" s="385">
        <f t="shared" si="7"/>
        <v>3015</v>
      </c>
    </row>
    <row r="192" spans="1:6" x14ac:dyDescent="0.25">
      <c r="A192" s="362" t="s">
        <v>416</v>
      </c>
      <c r="B192" s="386" t="str">
        <f t="shared" si="6"/>
        <v>договор</v>
      </c>
      <c r="C192" s="364"/>
      <c r="D192" s="386">
        <f t="shared" si="8"/>
        <v>0.33500000000000002</v>
      </c>
      <c r="E192" s="365">
        <v>9600</v>
      </c>
      <c r="F192" s="385">
        <f t="shared" si="7"/>
        <v>3216</v>
      </c>
    </row>
    <row r="193" spans="1:7" x14ac:dyDescent="0.25">
      <c r="A193" s="362" t="s">
        <v>417</v>
      </c>
      <c r="B193" s="386" t="str">
        <f t="shared" si="6"/>
        <v>договор</v>
      </c>
      <c r="C193" s="364"/>
      <c r="D193" s="386">
        <f t="shared" si="8"/>
        <v>0.33500000000000002</v>
      </c>
      <c r="E193" s="365">
        <v>9500</v>
      </c>
      <c r="F193" s="385">
        <f t="shared" si="7"/>
        <v>3182.5</v>
      </c>
    </row>
    <row r="194" spans="1:7" x14ac:dyDescent="0.25">
      <c r="A194" s="362" t="s">
        <v>418</v>
      </c>
      <c r="B194" s="386" t="str">
        <f t="shared" si="6"/>
        <v>договор</v>
      </c>
      <c r="C194" s="364"/>
      <c r="D194" s="386">
        <f t="shared" si="8"/>
        <v>0.33500000000000002</v>
      </c>
      <c r="E194" s="365">
        <v>5000</v>
      </c>
      <c r="F194" s="385">
        <f t="shared" si="7"/>
        <v>1675</v>
      </c>
    </row>
    <row r="195" spans="1:7" x14ac:dyDescent="0.25">
      <c r="A195" s="362" t="s">
        <v>419</v>
      </c>
      <c r="B195" s="386" t="str">
        <f t="shared" si="6"/>
        <v>договор</v>
      </c>
      <c r="C195" s="364"/>
      <c r="D195" s="386">
        <f t="shared" si="8"/>
        <v>0.33500000000000002</v>
      </c>
      <c r="E195" s="365">
        <v>15000</v>
      </c>
      <c r="F195" s="385">
        <f t="shared" si="7"/>
        <v>5025</v>
      </c>
    </row>
    <row r="196" spans="1:7" x14ac:dyDescent="0.25">
      <c r="A196" s="98" t="s">
        <v>420</v>
      </c>
      <c r="B196" s="386" t="str">
        <f t="shared" si="6"/>
        <v>договор</v>
      </c>
      <c r="C196" s="99"/>
      <c r="D196" s="386">
        <f t="shared" si="8"/>
        <v>0.33500000000000002</v>
      </c>
      <c r="E196" s="404">
        <v>2000</v>
      </c>
      <c r="F196" s="385">
        <f t="shared" si="7"/>
        <v>670</v>
      </c>
    </row>
    <row r="197" spans="1:7" x14ac:dyDescent="0.25">
      <c r="A197" s="98" t="s">
        <v>421</v>
      </c>
      <c r="B197" s="386" t="str">
        <f t="shared" si="6"/>
        <v>договор</v>
      </c>
      <c r="C197" s="99"/>
      <c r="D197" s="386">
        <f t="shared" si="8"/>
        <v>0.33500000000000002</v>
      </c>
      <c r="E197" s="404">
        <v>2000</v>
      </c>
      <c r="F197" s="385">
        <f t="shared" si="7"/>
        <v>670</v>
      </c>
    </row>
    <row r="198" spans="1:7" x14ac:dyDescent="0.25">
      <c r="A198" s="98" t="s">
        <v>541</v>
      </c>
      <c r="B198" s="386" t="str">
        <f t="shared" si="6"/>
        <v>договор</v>
      </c>
      <c r="C198" s="99"/>
      <c r="D198" s="386">
        <f t="shared" si="8"/>
        <v>0.33500000000000002</v>
      </c>
      <c r="E198" s="404">
        <v>2000</v>
      </c>
      <c r="F198" s="385">
        <f t="shared" si="7"/>
        <v>670</v>
      </c>
    </row>
    <row r="199" spans="1:7" x14ac:dyDescent="0.25">
      <c r="A199" s="98" t="s">
        <v>422</v>
      </c>
      <c r="B199" s="386" t="str">
        <f t="shared" si="6"/>
        <v>договор</v>
      </c>
      <c r="C199" s="99"/>
      <c r="D199" s="386">
        <f t="shared" si="8"/>
        <v>0.33500000000000002</v>
      </c>
      <c r="E199" s="404">
        <v>2000</v>
      </c>
      <c r="F199" s="385">
        <f t="shared" si="7"/>
        <v>670</v>
      </c>
    </row>
    <row r="200" spans="1:7" x14ac:dyDescent="0.25">
      <c r="A200" s="98" t="s">
        <v>423</v>
      </c>
      <c r="B200" s="386" t="str">
        <f t="shared" si="6"/>
        <v>договор</v>
      </c>
      <c r="C200" s="99"/>
      <c r="D200" s="386">
        <f t="shared" si="8"/>
        <v>0.33500000000000002</v>
      </c>
      <c r="E200" s="404">
        <v>2000</v>
      </c>
      <c r="F200" s="385">
        <f t="shared" si="7"/>
        <v>670</v>
      </c>
    </row>
    <row r="201" spans="1:7" x14ac:dyDescent="0.25">
      <c r="A201" s="98" t="s">
        <v>424</v>
      </c>
      <c r="B201" s="386" t="str">
        <f t="shared" si="6"/>
        <v>договор</v>
      </c>
      <c r="C201" s="99"/>
      <c r="D201" s="386">
        <f t="shared" si="8"/>
        <v>0.33500000000000002</v>
      </c>
      <c r="E201" s="404">
        <v>2500</v>
      </c>
      <c r="F201" s="385">
        <f t="shared" si="7"/>
        <v>837.5</v>
      </c>
    </row>
    <row r="202" spans="1:7" x14ac:dyDescent="0.25">
      <c r="A202" s="98" t="s">
        <v>542</v>
      </c>
      <c r="B202" s="386" t="str">
        <f t="shared" si="6"/>
        <v>договор</v>
      </c>
      <c r="C202" s="99"/>
      <c r="D202" s="386">
        <f t="shared" si="8"/>
        <v>0.33500000000000002</v>
      </c>
      <c r="E202" s="386">
        <v>7500</v>
      </c>
      <c r="F202" s="385">
        <f t="shared" si="7"/>
        <v>2512.5</v>
      </c>
    </row>
    <row r="203" spans="1:7" x14ac:dyDescent="0.25">
      <c r="A203" s="619" t="s">
        <v>23</v>
      </c>
      <c r="B203" s="619"/>
      <c r="C203" s="619"/>
      <c r="D203" s="619"/>
      <c r="E203" s="619"/>
      <c r="F203" s="430">
        <f>SUM(F170:F202)+0.04</f>
        <v>105820.04435</v>
      </c>
      <c r="G203" s="39">
        <v>105820.01</v>
      </c>
    </row>
    <row r="204" spans="1:7" x14ac:dyDescent="0.25">
      <c r="A204" s="620" t="s">
        <v>29</v>
      </c>
      <c r="B204" s="621"/>
      <c r="C204" s="621"/>
      <c r="D204" s="621"/>
      <c r="E204" s="621"/>
      <c r="F204" s="622"/>
    </row>
    <row r="205" spans="1:7" x14ac:dyDescent="0.25">
      <c r="A205" s="623">
        <f>D166</f>
        <v>0.33500000000000002</v>
      </c>
      <c r="B205" s="623"/>
      <c r="C205" s="623"/>
      <c r="D205" s="623"/>
      <c r="E205" s="623"/>
      <c r="F205" s="623"/>
    </row>
    <row r="206" spans="1:7" x14ac:dyDescent="0.25">
      <c r="A206" s="624" t="s">
        <v>30</v>
      </c>
      <c r="B206" s="624" t="s">
        <v>11</v>
      </c>
      <c r="C206" s="374"/>
      <c r="D206" s="624" t="s">
        <v>14</v>
      </c>
      <c r="E206" s="624" t="s">
        <v>15</v>
      </c>
      <c r="F206" s="624" t="s">
        <v>6</v>
      </c>
    </row>
    <row r="207" spans="1:7" x14ac:dyDescent="0.25">
      <c r="A207" s="624"/>
      <c r="B207" s="624"/>
      <c r="C207" s="374"/>
      <c r="D207" s="624"/>
      <c r="E207" s="624"/>
      <c r="F207" s="624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119</v>
      </c>
    </row>
    <row r="209" spans="1:6" x14ac:dyDescent="0.25">
      <c r="A209" s="274" t="s">
        <v>578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579</v>
      </c>
      <c r="B210" s="277" t="s">
        <v>243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286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0">D211*E211</f>
        <v>541.69500000000005</v>
      </c>
    </row>
    <row r="212" spans="1:6" ht="15" customHeight="1" x14ac:dyDescent="0.25">
      <c r="A212" s="251" t="s">
        <v>580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0"/>
        <v>6467.1750000000002</v>
      </c>
    </row>
    <row r="213" spans="1:6" ht="15" customHeight="1" x14ac:dyDescent="0.25">
      <c r="A213" s="274" t="s">
        <v>294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0"/>
        <v>321.60000000000002</v>
      </c>
    </row>
    <row r="214" spans="1:6" x14ac:dyDescent="0.25">
      <c r="A214" s="274" t="s">
        <v>295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0"/>
        <v>4020.0000000000005</v>
      </c>
    </row>
    <row r="215" spans="1:6" x14ac:dyDescent="0.25">
      <c r="A215" s="274" t="s">
        <v>199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0"/>
        <v>6179.0750000000007</v>
      </c>
    </row>
    <row r="216" spans="1:6" x14ac:dyDescent="0.25">
      <c r="A216" s="274" t="s">
        <v>296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0"/>
        <v>32160.000000000004</v>
      </c>
    </row>
    <row r="217" spans="1:6" x14ac:dyDescent="0.25">
      <c r="A217" s="274" t="s">
        <v>297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0"/>
        <v>20100.000000000004</v>
      </c>
    </row>
    <row r="218" spans="1:6" ht="15" customHeight="1" x14ac:dyDescent="0.25">
      <c r="A218" s="274" t="s">
        <v>425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0"/>
        <v>10552.5</v>
      </c>
    </row>
    <row r="219" spans="1:6" ht="15" customHeight="1" x14ac:dyDescent="0.25">
      <c r="A219" s="276" t="s">
        <v>581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0"/>
        <v>5099.37</v>
      </c>
    </row>
    <row r="220" spans="1:6" ht="15" customHeight="1" x14ac:dyDescent="0.25">
      <c r="A220" s="274" t="s">
        <v>582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0"/>
        <v>1018.5072000000001</v>
      </c>
    </row>
    <row r="221" spans="1:6" ht="15" customHeight="1" x14ac:dyDescent="0.25">
      <c r="A221" s="251" t="s">
        <v>583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0"/>
        <v>6201.52</v>
      </c>
    </row>
    <row r="222" spans="1:6" ht="15" customHeight="1" x14ac:dyDescent="0.25">
      <c r="A222" s="274" t="s">
        <v>584</v>
      </c>
      <c r="B222" s="277" t="s">
        <v>22</v>
      </c>
      <c r="C222" s="251"/>
      <c r="D222" s="251">
        <v>0.33500000000000002</v>
      </c>
      <c r="E222" s="482">
        <v>4989</v>
      </c>
      <c r="F222" s="253">
        <f t="shared" si="10"/>
        <v>1671.3150000000001</v>
      </c>
    </row>
    <row r="223" spans="1:6" ht="15" customHeight="1" x14ac:dyDescent="0.25">
      <c r="A223" s="382" t="s">
        <v>299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0"/>
        <v>1206.2278000000001</v>
      </c>
    </row>
    <row r="224" spans="1:6" ht="15" customHeight="1" x14ac:dyDescent="0.25">
      <c r="A224" s="382" t="s">
        <v>300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0"/>
        <v>10318</v>
      </c>
    </row>
    <row r="225" spans="1:6" ht="15" customHeight="1" x14ac:dyDescent="0.25">
      <c r="A225" s="382" t="s">
        <v>301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0"/>
        <v>4442.1000000000004</v>
      </c>
    </row>
    <row r="226" spans="1:6" ht="15" customHeight="1" x14ac:dyDescent="0.25">
      <c r="A226" s="382" t="s">
        <v>302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0"/>
        <v>485.75000000000006</v>
      </c>
    </row>
    <row r="227" spans="1:6" ht="15" customHeight="1" x14ac:dyDescent="0.25">
      <c r="A227" s="382" t="s">
        <v>303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0"/>
        <v>921.25</v>
      </c>
    </row>
    <row r="228" spans="1:6" ht="15" hidden="1" customHeight="1" x14ac:dyDescent="0.25">
      <c r="A228" s="382" t="s">
        <v>492</v>
      </c>
      <c r="B228" s="277" t="s">
        <v>134</v>
      </c>
      <c r="C228" s="386"/>
      <c r="D228" s="386"/>
      <c r="E228" s="404"/>
      <c r="F228" s="253"/>
    </row>
    <row r="229" spans="1:6" ht="15" hidden="1" customHeight="1" x14ac:dyDescent="0.25">
      <c r="A229" s="382" t="s">
        <v>493</v>
      </c>
      <c r="B229" s="277" t="s">
        <v>134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91</v>
      </c>
      <c r="C230" s="386"/>
      <c r="D230" s="386">
        <f>Лист1!G3*$A$205</f>
        <v>16.75</v>
      </c>
      <c r="E230" s="404">
        <f>Лист1!H3</f>
        <v>28</v>
      </c>
      <c r="F230" s="253">
        <f t="shared" si="10"/>
        <v>469</v>
      </c>
    </row>
    <row r="231" spans="1:6" ht="15" customHeight="1" x14ac:dyDescent="0.25">
      <c r="A231" s="382" t="str">
        <f>Лист1!B4</f>
        <v>пакет майка</v>
      </c>
      <c r="B231" s="254" t="s">
        <v>91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0"/>
        <v>1.675</v>
      </c>
    </row>
    <row r="232" spans="1:6" ht="15" customHeight="1" x14ac:dyDescent="0.25">
      <c r="A232" s="382" t="str">
        <f>Лист1!B5</f>
        <v>розетка</v>
      </c>
      <c r="B232" s="254" t="s">
        <v>91</v>
      </c>
      <c r="C232" s="386"/>
      <c r="D232" s="386">
        <f>Лист1!G5*$A$205</f>
        <v>1.675</v>
      </c>
      <c r="E232" s="473">
        <f>Лист1!H5</f>
        <v>163</v>
      </c>
      <c r="F232" s="253">
        <f t="shared" si="10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91</v>
      </c>
      <c r="C233" s="251"/>
      <c r="D233" s="386">
        <f>Лист1!G6*$A$205</f>
        <v>1.675</v>
      </c>
      <c r="E233" s="473">
        <f>Лист1!H6</f>
        <v>180</v>
      </c>
      <c r="F233" s="253">
        <f t="shared" si="10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91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0"/>
        <v>380.89500000000004</v>
      </c>
    </row>
    <row r="235" spans="1:6" x14ac:dyDescent="0.25">
      <c r="A235" s="382" t="str">
        <f>Лист1!B8</f>
        <v>лампа "Онлайт"</v>
      </c>
      <c r="B235" s="254" t="s">
        <v>91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0"/>
        <v>661.96</v>
      </c>
    </row>
    <row r="236" spans="1:6" x14ac:dyDescent="0.25">
      <c r="A236" s="382" t="str">
        <f>Лист1!B9</f>
        <v>пугнп</v>
      </c>
      <c r="B236" s="254" t="s">
        <v>91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0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91</v>
      </c>
      <c r="C237" s="251"/>
      <c r="D237" s="386">
        <f>Лист1!G10*$A$205</f>
        <v>3.35</v>
      </c>
      <c r="E237" s="473">
        <f>Лист1!H10</f>
        <v>68</v>
      </c>
      <c r="F237" s="253">
        <f t="shared" si="10"/>
        <v>227.8</v>
      </c>
    </row>
    <row r="238" spans="1:6" x14ac:dyDescent="0.25">
      <c r="A238" s="382" t="str">
        <f>Лист1!B11</f>
        <v>светильник точечный</v>
      </c>
      <c r="B238" s="254" t="s">
        <v>91</v>
      </c>
      <c r="C238" s="251"/>
      <c r="D238" s="386">
        <f>Лист1!G11*$A$205</f>
        <v>3.35</v>
      </c>
      <c r="E238" s="473">
        <f>Лист1!H11</f>
        <v>105</v>
      </c>
      <c r="F238" s="253">
        <f t="shared" si="10"/>
        <v>351.75</v>
      </c>
    </row>
    <row r="239" spans="1:6" x14ac:dyDescent="0.25">
      <c r="A239" s="382" t="str">
        <f>Лист1!B12</f>
        <v>светильник точечный</v>
      </c>
      <c r="B239" s="254" t="s">
        <v>91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0"/>
        <v>186.93000000000004</v>
      </c>
    </row>
    <row r="240" spans="1:6" x14ac:dyDescent="0.25">
      <c r="A240" s="382" t="str">
        <f>Лист1!B13</f>
        <v>эмаль аэрозоль</v>
      </c>
      <c r="B240" s="254" t="s">
        <v>91</v>
      </c>
      <c r="C240" s="395"/>
      <c r="D240" s="386">
        <f>Лист1!G13*$A$205</f>
        <v>0.67</v>
      </c>
      <c r="E240" s="473">
        <f>Лист1!H13</f>
        <v>220</v>
      </c>
      <c r="F240" s="253">
        <f t="shared" si="10"/>
        <v>147.4</v>
      </c>
    </row>
    <row r="241" spans="1:6" x14ac:dyDescent="0.25">
      <c r="A241" s="382" t="str">
        <f>Лист1!B14</f>
        <v>пила сегментная</v>
      </c>
      <c r="B241" s="254" t="s">
        <v>91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0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91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0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91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0"/>
        <v>236.17500000000004</v>
      </c>
    </row>
    <row r="244" spans="1:6" x14ac:dyDescent="0.25">
      <c r="A244" s="382" t="str">
        <f>Лист1!B17</f>
        <v>лампа "Онлайт"</v>
      </c>
      <c r="B244" s="254" t="s">
        <v>91</v>
      </c>
      <c r="C244" s="395"/>
      <c r="D244" s="386">
        <f>Лист1!G17*$A$205</f>
        <v>1.675</v>
      </c>
      <c r="E244" s="473">
        <f>Лист1!H17</f>
        <v>165</v>
      </c>
      <c r="F244" s="253">
        <f t="shared" si="10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91</v>
      </c>
      <c r="C245" s="395"/>
      <c r="D245" s="386">
        <f>Лист1!G18*$A$205</f>
        <v>0.67</v>
      </c>
      <c r="E245" s="473">
        <f>Лист1!H18</f>
        <v>280</v>
      </c>
      <c r="F245" s="253">
        <f t="shared" si="10"/>
        <v>187.60000000000002</v>
      </c>
    </row>
    <row r="246" spans="1:6" x14ac:dyDescent="0.25">
      <c r="A246" s="382" t="str">
        <f>Лист1!B19</f>
        <v>скотч 48 мм</v>
      </c>
      <c r="B246" s="254" t="s">
        <v>91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0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91</v>
      </c>
      <c r="C247" s="397"/>
      <c r="D247" s="386">
        <f>Лист1!G20*$A$205</f>
        <v>0.67</v>
      </c>
      <c r="E247" s="473">
        <f>Лист1!H20</f>
        <v>77</v>
      </c>
      <c r="F247" s="253">
        <f t="shared" si="10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91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0"/>
        <v>73.7</v>
      </c>
    </row>
    <row r="249" spans="1:6" x14ac:dyDescent="0.25">
      <c r="A249" s="382" t="str">
        <f>Лист1!B22</f>
        <v>эмаль аэрозоль коричн</v>
      </c>
      <c r="B249" s="254" t="s">
        <v>91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0"/>
        <v>64.655000000000001</v>
      </c>
    </row>
    <row r="250" spans="1:6" x14ac:dyDescent="0.25">
      <c r="A250" s="382" t="str">
        <f>Лист1!B23</f>
        <v>эмаль разн цвет</v>
      </c>
      <c r="B250" s="254" t="s">
        <v>91</v>
      </c>
      <c r="C250" s="397"/>
      <c r="D250" s="386">
        <f>Лист1!G23*$A$205</f>
        <v>1.34</v>
      </c>
      <c r="E250" s="473">
        <f>Лист1!H23</f>
        <v>270</v>
      </c>
      <c r="F250" s="253">
        <f t="shared" si="10"/>
        <v>361.8</v>
      </c>
    </row>
    <row r="251" spans="1:6" x14ac:dyDescent="0.25">
      <c r="A251" s="382" t="str">
        <f>Лист1!B24</f>
        <v>скоба</v>
      </c>
      <c r="B251" s="254" t="s">
        <v>91</v>
      </c>
      <c r="C251" s="397"/>
      <c r="D251" s="386">
        <f>Лист1!G24*$A$205</f>
        <v>1.675</v>
      </c>
      <c r="E251" s="473">
        <f>Лист1!H24</f>
        <v>54</v>
      </c>
      <c r="F251" s="253">
        <f t="shared" si="10"/>
        <v>90.45</v>
      </c>
    </row>
    <row r="252" spans="1:6" x14ac:dyDescent="0.25">
      <c r="A252" s="382" t="str">
        <f>Лист1!B25</f>
        <v>стяжка для провода</v>
      </c>
      <c r="B252" s="254" t="s">
        <v>91</v>
      </c>
      <c r="C252" s="397"/>
      <c r="D252" s="386">
        <f>Лист1!G25*$A$205</f>
        <v>0.67</v>
      </c>
      <c r="E252" s="473">
        <f>Лист1!H25</f>
        <v>223</v>
      </c>
      <c r="F252" s="253">
        <f t="shared" si="10"/>
        <v>149.41</v>
      </c>
    </row>
    <row r="253" spans="1:6" x14ac:dyDescent="0.25">
      <c r="A253" s="382" t="str">
        <f>Лист1!B26</f>
        <v>стяжка для провода</v>
      </c>
      <c r="B253" s="254" t="s">
        <v>91</v>
      </c>
      <c r="C253" s="397"/>
      <c r="D253" s="386">
        <f>Лист1!G26*$A$205</f>
        <v>0.67</v>
      </c>
      <c r="E253" s="473">
        <f>Лист1!H26</f>
        <v>90</v>
      </c>
      <c r="F253" s="253">
        <f t="shared" si="10"/>
        <v>60.300000000000004</v>
      </c>
    </row>
    <row r="254" spans="1:6" x14ac:dyDescent="0.25">
      <c r="A254" s="382" t="str">
        <f>Лист1!B27</f>
        <v>дюбель</v>
      </c>
      <c r="B254" s="254" t="s">
        <v>91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0"/>
        <v>66.665000000000006</v>
      </c>
    </row>
    <row r="255" spans="1:6" x14ac:dyDescent="0.25">
      <c r="A255" s="382" t="str">
        <f>Лист1!B28</f>
        <v>бокорезы</v>
      </c>
      <c r="B255" s="254" t="s">
        <v>91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0"/>
        <v>124.28500000000001</v>
      </c>
    </row>
    <row r="256" spans="1:6" x14ac:dyDescent="0.25">
      <c r="A256" s="382" t="str">
        <f>Лист1!B29</f>
        <v>плоскогубцы</v>
      </c>
      <c r="B256" s="254" t="s">
        <v>91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0"/>
        <v>110.215</v>
      </c>
    </row>
    <row r="257" spans="1:6" x14ac:dyDescent="0.25">
      <c r="A257" s="382" t="str">
        <f>Лист1!B30</f>
        <v>бита</v>
      </c>
      <c r="B257" s="254" t="s">
        <v>91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0"/>
        <v>33.835000000000001</v>
      </c>
    </row>
    <row r="258" spans="1:6" x14ac:dyDescent="0.25">
      <c r="A258" s="382" t="str">
        <f>Лист1!B31</f>
        <v>бита</v>
      </c>
      <c r="B258" s="254" t="s">
        <v>91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0"/>
        <v>20.435000000000002</v>
      </c>
    </row>
    <row r="259" spans="1:6" x14ac:dyDescent="0.25">
      <c r="A259" s="382" t="str">
        <f>Лист1!B32</f>
        <v>угольник</v>
      </c>
      <c r="B259" s="254" t="s">
        <v>91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0"/>
        <v>194.97</v>
      </c>
    </row>
    <row r="260" spans="1:6" x14ac:dyDescent="0.25">
      <c r="A260" s="382" t="str">
        <f>Лист1!B33</f>
        <v>угольник</v>
      </c>
      <c r="B260" s="254" t="s">
        <v>91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0"/>
        <v>150.41500000000002</v>
      </c>
    </row>
    <row r="261" spans="1:6" x14ac:dyDescent="0.25">
      <c r="A261" s="382" t="str">
        <f>Лист1!B34</f>
        <v>штангенциркуль</v>
      </c>
      <c r="B261" s="254" t="s">
        <v>91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0"/>
        <v>268</v>
      </c>
    </row>
    <row r="262" spans="1:6" x14ac:dyDescent="0.25">
      <c r="A262" s="382" t="str">
        <f>Лист1!B35</f>
        <v>пугнп 2*1,5</v>
      </c>
      <c r="B262" s="254" t="s">
        <v>91</v>
      </c>
      <c r="C262" s="386"/>
      <c r="D262" s="386">
        <f>Лист1!G35*$A$205</f>
        <v>67</v>
      </c>
      <c r="E262" s="473">
        <f>Лист1!H35</f>
        <v>28</v>
      </c>
      <c r="F262" s="253">
        <f t="shared" si="10"/>
        <v>1876</v>
      </c>
    </row>
    <row r="263" spans="1:6" x14ac:dyDescent="0.25">
      <c r="A263" s="382" t="str">
        <f>Лист1!B36</f>
        <v>пугнп 2*2,5</v>
      </c>
      <c r="B263" s="254" t="s">
        <v>91</v>
      </c>
      <c r="C263" s="386"/>
      <c r="D263" s="386">
        <f>Лист1!G36*$A$205</f>
        <v>67</v>
      </c>
      <c r="E263" s="473">
        <f>Лист1!H36</f>
        <v>43</v>
      </c>
      <c r="F263" s="253">
        <f t="shared" si="10"/>
        <v>2881</v>
      </c>
    </row>
    <row r="264" spans="1:6" x14ac:dyDescent="0.25">
      <c r="A264" s="382" t="str">
        <f>Лист1!B37</f>
        <v>зажимы</v>
      </c>
      <c r="B264" s="254" t="s">
        <v>91</v>
      </c>
      <c r="C264" s="386"/>
      <c r="D264" s="386">
        <f>Лист1!G37*$A$205</f>
        <v>1.675</v>
      </c>
      <c r="E264" s="473">
        <f>Лист1!H37</f>
        <v>50</v>
      </c>
      <c r="F264" s="253">
        <f t="shared" si="10"/>
        <v>83.75</v>
      </c>
    </row>
    <row r="265" spans="1:6" x14ac:dyDescent="0.25">
      <c r="A265" s="382" t="str">
        <f>Лист1!B38</f>
        <v>коробка установочная</v>
      </c>
      <c r="B265" s="254" t="s">
        <v>91</v>
      </c>
      <c r="C265" s="386"/>
      <c r="D265" s="386">
        <f>Лист1!G38*$A$205</f>
        <v>3.35</v>
      </c>
      <c r="E265" s="473">
        <f>Лист1!H38</f>
        <v>15</v>
      </c>
      <c r="F265" s="253">
        <f t="shared" si="10"/>
        <v>50.25</v>
      </c>
    </row>
    <row r="266" spans="1:6" x14ac:dyDescent="0.25">
      <c r="A266" s="382" t="str">
        <f>Лист1!B39</f>
        <v>розетка</v>
      </c>
      <c r="B266" s="254" t="s">
        <v>91</v>
      </c>
      <c r="C266" s="386"/>
      <c r="D266" s="386">
        <f>Лист1!G39*$A$205</f>
        <v>3.35</v>
      </c>
      <c r="E266" s="473">
        <f>Лист1!H39</f>
        <v>219</v>
      </c>
      <c r="F266" s="253">
        <f t="shared" si="10"/>
        <v>733.65</v>
      </c>
    </row>
    <row r="267" spans="1:6" x14ac:dyDescent="0.25">
      <c r="A267" s="382" t="str">
        <f>Лист1!B40</f>
        <v>розетка</v>
      </c>
      <c r="B267" s="254" t="s">
        <v>91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1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91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1"/>
        <v>60.300000000000004</v>
      </c>
    </row>
    <row r="269" spans="1:6" x14ac:dyDescent="0.25">
      <c r="A269" s="382" t="str">
        <f>Лист1!B42</f>
        <v>вилка белая</v>
      </c>
      <c r="B269" s="254" t="s">
        <v>91</v>
      </c>
      <c r="C269" s="386"/>
      <c r="D269" s="386">
        <f>Лист1!G42*$A$205</f>
        <v>1.34</v>
      </c>
      <c r="E269" s="473">
        <f>Лист1!H42</f>
        <v>90</v>
      </c>
      <c r="F269" s="253">
        <f t="shared" si="11"/>
        <v>120.60000000000001</v>
      </c>
    </row>
    <row r="270" spans="1:6" x14ac:dyDescent="0.25">
      <c r="A270" s="382" t="str">
        <f>Лист1!B43</f>
        <v>саморез 3,5*51</v>
      </c>
      <c r="B270" s="254" t="s">
        <v>91</v>
      </c>
      <c r="C270" s="386"/>
      <c r="D270" s="386">
        <f>Лист1!G43*$A$205</f>
        <v>244.55</v>
      </c>
      <c r="E270" s="473">
        <f>Лист1!H43</f>
        <v>1</v>
      </c>
      <c r="F270" s="253">
        <f t="shared" si="11"/>
        <v>244.55</v>
      </c>
    </row>
    <row r="271" spans="1:6" x14ac:dyDescent="0.25">
      <c r="A271" s="382" t="str">
        <f>Лист1!B44</f>
        <v>саморез 4,2*70</v>
      </c>
      <c r="B271" s="254" t="s">
        <v>91</v>
      </c>
      <c r="C271" s="386"/>
      <c r="D271" s="386">
        <f>Лист1!G44*$A$205</f>
        <v>301.5</v>
      </c>
      <c r="E271" s="473">
        <f>Лист1!H44</f>
        <v>1.5</v>
      </c>
      <c r="F271" s="253">
        <f t="shared" si="11"/>
        <v>452.25</v>
      </c>
    </row>
    <row r="272" spans="1:6" x14ac:dyDescent="0.25">
      <c r="A272" s="382" t="str">
        <f>Лист1!B45</f>
        <v>набор пилок</v>
      </c>
      <c r="B272" s="254" t="s">
        <v>91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1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91</v>
      </c>
      <c r="C273" s="386"/>
      <c r="D273" s="386">
        <f>Лист1!G46*$A$205</f>
        <v>3.35</v>
      </c>
      <c r="E273" s="473">
        <f>Лист1!H46</f>
        <v>279</v>
      </c>
      <c r="F273" s="253">
        <f t="shared" si="11"/>
        <v>934.65</v>
      </c>
    </row>
    <row r="274" spans="1:10" x14ac:dyDescent="0.25">
      <c r="A274" s="382" t="str">
        <f>Лист1!B47</f>
        <v>кран шаровый</v>
      </c>
      <c r="B274" s="254" t="s">
        <v>91</v>
      </c>
      <c r="C274" s="386"/>
      <c r="D274" s="386">
        <f>Лист1!G47*$A$205</f>
        <v>6.7</v>
      </c>
      <c r="E274" s="473">
        <f>Лист1!H47</f>
        <v>950</v>
      </c>
      <c r="F274" s="253">
        <f t="shared" si="11"/>
        <v>6365</v>
      </c>
    </row>
    <row r="275" spans="1:10" x14ac:dyDescent="0.25">
      <c r="A275" s="382" t="str">
        <f>Лист1!B48</f>
        <v>Лопата</v>
      </c>
      <c r="B275" s="254" t="s">
        <v>91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1"/>
        <v>479.05</v>
      </c>
    </row>
    <row r="276" spans="1:10" x14ac:dyDescent="0.25">
      <c r="A276" s="382" t="str">
        <f>Лист1!B49</f>
        <v>Пружина</v>
      </c>
      <c r="B276" s="254" t="s">
        <v>91</v>
      </c>
      <c r="C276" s="386"/>
      <c r="D276" s="386">
        <f>Лист1!G49*$A$205</f>
        <v>8.375</v>
      </c>
      <c r="E276" s="473">
        <f>Лист1!H49</f>
        <v>55</v>
      </c>
      <c r="F276" s="253">
        <f t="shared" si="11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91</v>
      </c>
      <c r="C277" s="386"/>
      <c r="D277" s="386">
        <v>0.33500000000000002</v>
      </c>
      <c r="E277" s="473">
        <f>Лист1!H50</f>
        <v>6207</v>
      </c>
      <c r="F277" s="253">
        <f t="shared" si="11"/>
        <v>2079.3450000000003</v>
      </c>
    </row>
    <row r="278" spans="1:10" x14ac:dyDescent="0.25">
      <c r="A278" s="382" t="str">
        <f>Лист1!B51</f>
        <v>ГСМ Дизтопливо</v>
      </c>
      <c r="B278" s="254" t="s">
        <v>91</v>
      </c>
      <c r="C278" s="386"/>
      <c r="D278" s="386">
        <v>0.33500000000000002</v>
      </c>
      <c r="E278" s="473">
        <f>Лист1!H51</f>
        <v>6200</v>
      </c>
      <c r="F278" s="253">
        <f t="shared" si="11"/>
        <v>2077</v>
      </c>
    </row>
    <row r="279" spans="1:10" x14ac:dyDescent="0.25">
      <c r="A279" s="382" t="str">
        <f>Лист1!B52</f>
        <v>ГСМ 12,1457л.*247дней*44,27 руб.</v>
      </c>
      <c r="B279" s="254" t="s">
        <v>91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1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91</v>
      </c>
      <c r="C280" s="386"/>
      <c r="D280" s="386">
        <v>0.33500000000000002</v>
      </c>
      <c r="E280" s="473">
        <f>Лист1!H53</f>
        <v>9100</v>
      </c>
      <c r="F280" s="253">
        <f t="shared" si="11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91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1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91</v>
      </c>
      <c r="C282" s="386"/>
      <c r="D282" s="386">
        <f>Лист1!G55*$A$205</f>
        <v>0.67</v>
      </c>
      <c r="E282" s="473">
        <f>Лист1!H55</f>
        <v>1500</v>
      </c>
      <c r="F282" s="253">
        <f t="shared" si="11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91</v>
      </c>
      <c r="C283" s="386"/>
      <c r="D283" s="386">
        <f>Лист1!G56*$A$205</f>
        <v>3.35</v>
      </c>
      <c r="E283" s="473">
        <f>Лист1!H56</f>
        <v>900</v>
      </c>
      <c r="F283" s="253">
        <f t="shared" si="11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91</v>
      </c>
      <c r="C284" s="386"/>
      <c r="D284" s="386">
        <f>Лист1!G57*$A$205</f>
        <v>3.35</v>
      </c>
      <c r="E284" s="473">
        <f>Лист1!H57</f>
        <v>700</v>
      </c>
      <c r="F284" s="253">
        <f t="shared" si="11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91</v>
      </c>
      <c r="C285" s="386"/>
      <c r="D285" s="386">
        <f>Лист1!G58*$A$205</f>
        <v>6.7</v>
      </c>
      <c r="E285" s="473">
        <f>Лист1!H58</f>
        <v>350</v>
      </c>
      <c r="F285" s="253">
        <f t="shared" si="11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91</v>
      </c>
      <c r="C286" s="386"/>
      <c r="D286" s="386">
        <f>Лист1!G59*$A$205</f>
        <v>0.67</v>
      </c>
      <c r="E286" s="473">
        <f>Лист1!H59</f>
        <v>1500</v>
      </c>
      <c r="F286" s="253">
        <f t="shared" si="11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91</v>
      </c>
      <c r="C287" s="386"/>
      <c r="D287" s="386">
        <f>Лист1!G60*$A$205</f>
        <v>0.67</v>
      </c>
      <c r="E287" s="473">
        <f>Лист1!H60</f>
        <v>4800</v>
      </c>
      <c r="F287" s="253">
        <f t="shared" si="11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91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1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91</v>
      </c>
      <c r="C289" s="386"/>
      <c r="D289" s="386">
        <f>Лист1!G62*$A$205</f>
        <v>1.34</v>
      </c>
      <c r="E289" s="473">
        <f>Лист1!H62</f>
        <v>1560</v>
      </c>
      <c r="F289" s="253">
        <f t="shared" si="11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91</v>
      </c>
      <c r="C290" s="386"/>
      <c r="D290" s="386">
        <f>Лист1!G63*$A$205</f>
        <v>5.36</v>
      </c>
      <c r="E290" s="473">
        <f>Лист1!H63</f>
        <v>20</v>
      </c>
      <c r="F290" s="253">
        <f t="shared" si="11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91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1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91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2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91</v>
      </c>
      <c r="C293" s="386"/>
      <c r="D293" s="386">
        <f>Лист1!G66*$A$205</f>
        <v>6.7</v>
      </c>
      <c r="E293" s="473">
        <f>Лист1!H66</f>
        <v>36</v>
      </c>
      <c r="F293" s="253">
        <f t="shared" si="12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91</v>
      </c>
      <c r="C294" s="386"/>
      <c r="D294" s="386">
        <f>Лист1!G67*$A$205</f>
        <v>6.7</v>
      </c>
      <c r="E294" s="473">
        <f>Лист1!H67</f>
        <v>18</v>
      </c>
      <c r="F294" s="253">
        <f t="shared" si="12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91</v>
      </c>
      <c r="C295" s="386"/>
      <c r="D295" s="386">
        <f>Лист1!G68*$A$205</f>
        <v>1.34</v>
      </c>
      <c r="E295" s="473">
        <f>Лист1!H68</f>
        <v>875</v>
      </c>
      <c r="F295" s="253">
        <f t="shared" si="12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91</v>
      </c>
      <c r="C296" s="386"/>
      <c r="D296" s="386">
        <f>Лист1!G69*$A$205</f>
        <v>1.34</v>
      </c>
      <c r="E296" s="473">
        <f>Лист1!H69</f>
        <v>672</v>
      </c>
      <c r="F296" s="253">
        <f t="shared" si="12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91</v>
      </c>
      <c r="C297" s="386"/>
      <c r="D297" s="386">
        <f>Лист1!G70*$A$205</f>
        <v>2.68</v>
      </c>
      <c r="E297" s="473">
        <f>Лист1!H70</f>
        <v>10</v>
      </c>
      <c r="F297" s="253">
        <f t="shared" si="12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91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2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91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2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91</v>
      </c>
      <c r="C300" s="386"/>
      <c r="D300" s="386">
        <f>Лист1!G73*$A$205</f>
        <v>1.34</v>
      </c>
      <c r="E300" s="473">
        <f>Лист1!H73</f>
        <v>570</v>
      </c>
      <c r="F300" s="253">
        <f t="shared" si="12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91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2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91</v>
      </c>
      <c r="C302" s="386"/>
      <c r="D302" s="386">
        <f>Лист1!G75*$A$205</f>
        <v>0.67</v>
      </c>
      <c r="E302" s="473">
        <f>Лист1!H75</f>
        <v>450</v>
      </c>
      <c r="F302" s="253">
        <f t="shared" si="12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91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2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91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2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91</v>
      </c>
      <c r="C305" s="386"/>
      <c r="D305" s="386">
        <f>Лист1!G78*$A$205</f>
        <v>2.68</v>
      </c>
      <c r="E305" s="473">
        <f>Лист1!H78</f>
        <v>592</v>
      </c>
      <c r="F305" s="253">
        <f t="shared" si="12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91</v>
      </c>
      <c r="C306" s="386"/>
      <c r="D306" s="386">
        <f>Лист1!G79*$A$205</f>
        <v>0.67</v>
      </c>
      <c r="E306" s="473">
        <f>Лист1!H79</f>
        <v>1025</v>
      </c>
      <c r="F306" s="253">
        <f t="shared" si="12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91</v>
      </c>
      <c r="C307" s="386"/>
      <c r="D307" s="386">
        <f>Лист1!G80*$A$205</f>
        <v>3.35</v>
      </c>
      <c r="E307" s="473">
        <f>Лист1!H80</f>
        <v>15</v>
      </c>
      <c r="F307" s="253">
        <f t="shared" si="12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91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2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91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2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91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2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91</v>
      </c>
      <c r="C311" s="386"/>
      <c r="D311" s="386">
        <f>Лист1!G84*$A$205</f>
        <v>1.34</v>
      </c>
      <c r="E311" s="473">
        <f>Лист1!H84</f>
        <v>191</v>
      </c>
      <c r="F311" s="253">
        <f t="shared" si="12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91</v>
      </c>
      <c r="C312" s="386"/>
      <c r="D312" s="386">
        <f>Лист1!G85*$A$205</f>
        <v>0.67</v>
      </c>
      <c r="E312" s="473">
        <f>Лист1!H85</f>
        <v>2845</v>
      </c>
      <c r="F312" s="253">
        <f t="shared" si="12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91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2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91</v>
      </c>
      <c r="C314" s="386"/>
      <c r="D314" s="386">
        <f>Лист1!G87*$A$205</f>
        <v>2.68</v>
      </c>
      <c r="E314" s="473">
        <f>Лист1!H87</f>
        <v>288</v>
      </c>
      <c r="F314" s="253">
        <f t="shared" si="12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91</v>
      </c>
      <c r="C315" s="386"/>
      <c r="D315" s="386">
        <f>Лист1!G88*$A$205</f>
        <v>0.67</v>
      </c>
      <c r="E315" s="473">
        <f>Лист1!H88</f>
        <v>198</v>
      </c>
      <c r="F315" s="253">
        <f t="shared" si="12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91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2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91</v>
      </c>
      <c r="C317" s="386"/>
      <c r="D317" s="386">
        <f>Лист1!G90*$A$205</f>
        <v>0.67</v>
      </c>
      <c r="E317" s="473">
        <f>Лист1!H90</f>
        <v>187</v>
      </c>
      <c r="F317" s="253">
        <f t="shared" si="12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91</v>
      </c>
      <c r="C318" s="386"/>
      <c r="D318" s="386">
        <f>Лист1!G91*$A$205</f>
        <v>2.68</v>
      </c>
      <c r="E318" s="473">
        <f>Лист1!H91</f>
        <v>175</v>
      </c>
      <c r="F318" s="253">
        <f t="shared" si="12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91</v>
      </c>
      <c r="C319" s="386"/>
      <c r="D319" s="386">
        <f>Лист1!G92*$A$205</f>
        <v>1.34</v>
      </c>
      <c r="E319" s="473">
        <f>Лист1!H92</f>
        <v>59</v>
      </c>
      <c r="F319" s="253">
        <f t="shared" si="12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91</v>
      </c>
      <c r="C320" s="386"/>
      <c r="D320" s="386">
        <f>Лист1!G93*$A$205</f>
        <v>2.68</v>
      </c>
      <c r="E320" s="473">
        <f>Лист1!H93</f>
        <v>185</v>
      </c>
      <c r="F320" s="253">
        <f t="shared" si="12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91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2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91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2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91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2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91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2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91</v>
      </c>
      <c r="C325" s="386"/>
      <c r="D325" s="386">
        <f>Лист1!G98*$A$205</f>
        <v>0.67</v>
      </c>
      <c r="E325" s="473">
        <f>Лист1!H98</f>
        <v>315</v>
      </c>
      <c r="F325" s="253">
        <f t="shared" si="12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91</v>
      </c>
      <c r="C326" s="386"/>
      <c r="D326" s="386">
        <f>Лист1!G99*$A$205</f>
        <v>0.67</v>
      </c>
      <c r="E326" s="473">
        <f>Лист1!H99</f>
        <v>234</v>
      </c>
      <c r="F326" s="253">
        <f t="shared" si="12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91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2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91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2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91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2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91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2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91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2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91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2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91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2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91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2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91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2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91</v>
      </c>
      <c r="C336" s="386"/>
      <c r="D336" s="386">
        <f>Лист1!G109*$A$205</f>
        <v>6.7</v>
      </c>
      <c r="E336" s="473">
        <f>Лист1!H109</f>
        <v>21</v>
      </c>
      <c r="F336" s="253">
        <f t="shared" si="12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91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2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91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2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91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2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91</v>
      </c>
      <c r="C340" s="386"/>
      <c r="D340" s="386">
        <f>Лист1!G113*$A$205</f>
        <v>1.34</v>
      </c>
      <c r="E340" s="473">
        <f>Лист1!H113</f>
        <v>70</v>
      </c>
      <c r="F340" s="253">
        <f t="shared" si="12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91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2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91</v>
      </c>
      <c r="C342" s="386"/>
      <c r="D342" s="386">
        <f>Лист1!G115*$A$205</f>
        <v>3.35</v>
      </c>
      <c r="E342" s="473">
        <f>Лист1!H115</f>
        <v>7</v>
      </c>
      <c r="F342" s="253">
        <f t="shared" si="12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91</v>
      </c>
      <c r="C343" s="386"/>
      <c r="D343" s="386">
        <f>Лист1!G116*$A$205</f>
        <v>67</v>
      </c>
      <c r="E343" s="473">
        <f>Лист1!H116</f>
        <v>0.4</v>
      </c>
      <c r="F343" s="253">
        <f t="shared" si="12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91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2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91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2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91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2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91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2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91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2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91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2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91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2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91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2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91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2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91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2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91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2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91</v>
      </c>
      <c r="C355" s="386"/>
      <c r="D355" s="386">
        <f>Лист1!G128*$A$205</f>
        <v>0.67</v>
      </c>
      <c r="E355" s="473">
        <f>Лист1!H128</f>
        <v>30</v>
      </c>
      <c r="F355" s="253">
        <f t="shared" si="12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91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2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91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3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91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3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91</v>
      </c>
      <c r="C359" s="386"/>
      <c r="D359" s="386">
        <f>Лист1!G132*$A$205</f>
        <v>3.35</v>
      </c>
      <c r="E359" s="473">
        <f>Лист1!H132</f>
        <v>90</v>
      </c>
      <c r="F359" s="253">
        <f t="shared" si="13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91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3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91</v>
      </c>
      <c r="C361" s="386"/>
      <c r="D361" s="386">
        <f>Лист1!G134*$A$205</f>
        <v>3.35</v>
      </c>
      <c r="E361" s="473">
        <f>Лист1!H134</f>
        <v>50</v>
      </c>
      <c r="F361" s="253">
        <f t="shared" si="13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91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3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91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3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91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3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91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3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91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3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91</v>
      </c>
      <c r="C367" s="386"/>
      <c r="D367" s="386">
        <f>Лист1!G140*$A$205</f>
        <v>0.67</v>
      </c>
      <c r="E367" s="473">
        <f>Лист1!H140</f>
        <v>70</v>
      </c>
      <c r="F367" s="253">
        <f t="shared" si="13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91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3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91</v>
      </c>
      <c r="C369" s="386"/>
      <c r="D369" s="386">
        <f>Лист1!G142*$A$205</f>
        <v>3.35</v>
      </c>
      <c r="E369" s="473">
        <f>Лист1!H142</f>
        <v>60</v>
      </c>
      <c r="F369" s="253">
        <f t="shared" si="13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91</v>
      </c>
      <c r="C370" s="386"/>
      <c r="D370" s="386">
        <f>Лист1!G143*$A$205</f>
        <v>3.35</v>
      </c>
      <c r="E370" s="473">
        <f>Лист1!H143</f>
        <v>30</v>
      </c>
      <c r="F370" s="253">
        <f t="shared" si="13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91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3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91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3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91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3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91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3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91</v>
      </c>
      <c r="C375" s="386"/>
      <c r="D375" s="386">
        <f>Лист1!G148*$A$205</f>
        <v>6.7</v>
      </c>
      <c r="E375" s="473">
        <f>Лист1!H148</f>
        <v>20</v>
      </c>
      <c r="F375" s="253">
        <f t="shared" si="13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91</v>
      </c>
      <c r="C376" s="386"/>
      <c r="D376" s="386">
        <f>Лист1!G149*$A$205</f>
        <v>3.35</v>
      </c>
      <c r="E376" s="473">
        <f>Лист1!H149</f>
        <v>50</v>
      </c>
      <c r="F376" s="253">
        <f t="shared" si="13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91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3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91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3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91</v>
      </c>
      <c r="C379" s="398"/>
      <c r="D379" s="386">
        <f>Лист1!G152*$A$205</f>
        <v>3.35</v>
      </c>
      <c r="E379" s="473">
        <f>Лист1!H152</f>
        <v>40</v>
      </c>
      <c r="F379" s="253">
        <f t="shared" si="13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91</v>
      </c>
      <c r="C380" s="398"/>
      <c r="D380" s="386">
        <f>Лист1!G153*$A$205</f>
        <v>0.67</v>
      </c>
      <c r="E380" s="473">
        <f>Лист1!H153</f>
        <v>70</v>
      </c>
      <c r="F380" s="253">
        <f t="shared" si="13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91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3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91</v>
      </c>
      <c r="C382" s="386"/>
      <c r="D382" s="386">
        <f>Лист1!G155*$A$205</f>
        <v>1.34</v>
      </c>
      <c r="E382" s="473">
        <f>Лист1!H155</f>
        <v>20</v>
      </c>
      <c r="F382" s="253">
        <f t="shared" si="13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91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3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91</v>
      </c>
      <c r="C384" s="386"/>
      <c r="D384" s="386">
        <f>Лист1!G157*$A$205</f>
        <v>2.68</v>
      </c>
      <c r="E384" s="473">
        <f>Лист1!H157</f>
        <v>35</v>
      </c>
      <c r="F384" s="253">
        <f t="shared" si="13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91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3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91</v>
      </c>
      <c r="C386" s="386"/>
      <c r="D386" s="386">
        <f>Лист1!G159*$A$205</f>
        <v>1.34</v>
      </c>
      <c r="E386" s="473">
        <f>Лист1!H159</f>
        <v>50</v>
      </c>
      <c r="F386" s="253">
        <f t="shared" si="13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91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3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91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3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91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3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91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3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91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3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91</v>
      </c>
      <c r="C392" s="386"/>
      <c r="D392" s="386">
        <f>Лист1!G165*$A$205</f>
        <v>3.35</v>
      </c>
      <c r="E392" s="473">
        <f>Лист1!H165</f>
        <v>15</v>
      </c>
      <c r="F392" s="253">
        <f t="shared" si="13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91</v>
      </c>
      <c r="C393" s="228"/>
      <c r="D393" s="386">
        <f>Лист1!G166*$A$205</f>
        <v>3.35</v>
      </c>
      <c r="E393" s="473">
        <f>Лист1!H166</f>
        <v>20</v>
      </c>
      <c r="F393" s="253">
        <f t="shared" si="13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91</v>
      </c>
      <c r="C394" s="228"/>
      <c r="D394" s="386">
        <f>Лист1!G167*$A$205</f>
        <v>0.67</v>
      </c>
      <c r="E394" s="473">
        <f>Лист1!H167</f>
        <v>80</v>
      </c>
      <c r="F394" s="253">
        <f t="shared" si="13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91</v>
      </c>
      <c r="C395" s="228"/>
      <c r="D395" s="386">
        <f>Лист1!G168*$A$205</f>
        <v>0.67</v>
      </c>
      <c r="E395" s="473">
        <f>Лист1!H168</f>
        <v>50</v>
      </c>
      <c r="F395" s="253">
        <f t="shared" si="13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91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3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91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3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91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3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91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3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91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3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91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3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91</v>
      </c>
      <c r="C402" s="228"/>
      <c r="D402" s="386">
        <f>Лист1!G175*$A$205</f>
        <v>3.35</v>
      </c>
      <c r="E402" s="473">
        <f>Лист1!H175</f>
        <v>20</v>
      </c>
      <c r="F402" s="253">
        <f t="shared" si="13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91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3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91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3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91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3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91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3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91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3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91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3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91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3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91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3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91</v>
      </c>
      <c r="C411" s="228"/>
      <c r="D411" s="386">
        <f>Лист1!G184*$A$205</f>
        <v>0.67</v>
      </c>
      <c r="E411" s="473">
        <f>Лист1!H184</f>
        <v>80</v>
      </c>
      <c r="F411" s="253">
        <f t="shared" si="13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91</v>
      </c>
      <c r="C412" s="228"/>
      <c r="D412" s="386">
        <f>Лист1!G185*$A$205</f>
        <v>3.35</v>
      </c>
      <c r="E412" s="473">
        <f>Лист1!H185</f>
        <v>15</v>
      </c>
      <c r="F412" s="253">
        <f t="shared" si="13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91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3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91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3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91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3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91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3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91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3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91</v>
      </c>
      <c r="C418" s="228"/>
      <c r="D418" s="386">
        <f>Лист1!G191*$A$205</f>
        <v>0.67</v>
      </c>
      <c r="E418" s="473">
        <f>Лист1!H191</f>
        <v>50</v>
      </c>
      <c r="F418" s="253">
        <f t="shared" si="13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91</v>
      </c>
      <c r="C419" s="228"/>
      <c r="D419" s="386">
        <f>Лист1!G192*$A$205</f>
        <v>6.7</v>
      </c>
      <c r="E419" s="473">
        <f>Лист1!H192</f>
        <v>0.3</v>
      </c>
      <c r="F419" s="253">
        <f t="shared" si="13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91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3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91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4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91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4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91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4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91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4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91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4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91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4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91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4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91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4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91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4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91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4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91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4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91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4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91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4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91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4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486" t="s">
        <v>91</v>
      </c>
      <c r="C435" s="228"/>
      <c r="D435" s="457">
        <f>Лист1!G208*$A$205</f>
        <v>1.34</v>
      </c>
      <c r="E435" s="473">
        <f>Лист1!H208</f>
        <v>900</v>
      </c>
      <c r="F435" s="487">
        <f t="shared" si="14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91</v>
      </c>
      <c r="C436" s="456"/>
      <c r="D436" s="457">
        <f>Лист1!G209*$A$205</f>
        <v>0.67</v>
      </c>
      <c r="E436" s="473">
        <f>Лист1!H209</f>
        <v>4800</v>
      </c>
      <c r="F436" s="487">
        <f t="shared" si="14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91</v>
      </c>
      <c r="C437" s="456"/>
      <c r="D437" s="457">
        <f>Лист1!G210*$A$205</f>
        <v>10.050000000000001</v>
      </c>
      <c r="E437" s="473">
        <f>Лист1!H210</f>
        <v>60</v>
      </c>
      <c r="F437" s="487">
        <f t="shared" si="14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91</v>
      </c>
      <c r="C438" s="456"/>
      <c r="D438" s="457">
        <f>Лист1!G211*$A$205</f>
        <v>0.33500000000000002</v>
      </c>
      <c r="E438" s="473">
        <f>Лист1!H211</f>
        <v>1200</v>
      </c>
      <c r="F438" s="487">
        <f t="shared" si="14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91</v>
      </c>
      <c r="C439" s="456"/>
      <c r="D439" s="457">
        <f>Лист1!G212*$A$205</f>
        <v>67</v>
      </c>
      <c r="E439" s="473">
        <f>Лист1!H212</f>
        <v>3</v>
      </c>
      <c r="F439" s="487">
        <f t="shared" si="14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91</v>
      </c>
      <c r="C440" s="456"/>
      <c r="D440" s="457">
        <f>Лист1!G213*$A$205</f>
        <v>83.75</v>
      </c>
      <c r="E440" s="473">
        <f>Лист1!H213</f>
        <v>3</v>
      </c>
      <c r="F440" s="487">
        <f t="shared" si="14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91</v>
      </c>
      <c r="C441" s="456"/>
      <c r="D441" s="457">
        <f>Лист1!G214*$A$205</f>
        <v>0.33500000000000002</v>
      </c>
      <c r="E441" s="473">
        <f>Лист1!H214</f>
        <v>110</v>
      </c>
      <c r="F441" s="487">
        <f t="shared" si="14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91</v>
      </c>
      <c r="C442" s="456"/>
      <c r="D442" s="457">
        <f>Лист1!G215*$A$205</f>
        <v>0.67</v>
      </c>
      <c r="E442" s="473">
        <f>Лист1!H215</f>
        <v>100</v>
      </c>
      <c r="F442" s="487">
        <f t="shared" si="14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91</v>
      </c>
      <c r="C443" s="456"/>
      <c r="D443" s="457">
        <f>Лист1!G216*$A$205</f>
        <v>0.67</v>
      </c>
      <c r="E443" s="473">
        <f>Лист1!H216</f>
        <v>114</v>
      </c>
      <c r="F443" s="487">
        <f t="shared" si="14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91</v>
      </c>
      <c r="C444" s="456"/>
      <c r="D444" s="457">
        <f>Лист1!G217*$A$205</f>
        <v>0.33500000000000002</v>
      </c>
      <c r="E444" s="473">
        <f>Лист1!H217</f>
        <v>1050</v>
      </c>
      <c r="F444" s="487">
        <f t="shared" si="14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91</v>
      </c>
      <c r="C445" s="456"/>
      <c r="D445" s="457">
        <f>Лист1!G218*$A$205</f>
        <v>3.35</v>
      </c>
      <c r="E445" s="473">
        <f>Лист1!H218</f>
        <v>17</v>
      </c>
      <c r="F445" s="487">
        <f t="shared" si="14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91</v>
      </c>
      <c r="C446" s="456"/>
      <c r="D446" s="457">
        <f>Лист1!G219*$A$205</f>
        <v>147.4</v>
      </c>
      <c r="E446" s="473">
        <f>Лист1!H219</f>
        <v>1</v>
      </c>
      <c r="F446" s="487">
        <f t="shared" si="14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91</v>
      </c>
      <c r="C447" s="456"/>
      <c r="D447" s="457">
        <f>Лист1!G220*$A$205</f>
        <v>0.67</v>
      </c>
      <c r="E447" s="473">
        <f>Лист1!H220</f>
        <v>100</v>
      </c>
      <c r="F447" s="487">
        <f t="shared" si="14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91</v>
      </c>
      <c r="C448" s="93"/>
      <c r="D448" s="457">
        <f>Лист1!G221*$A$205</f>
        <v>0.33500000000000002</v>
      </c>
      <c r="E448" s="473">
        <f>Лист1!H221</f>
        <v>194</v>
      </c>
      <c r="F448" s="487">
        <f t="shared" si="14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91</v>
      </c>
      <c r="C449" s="93"/>
      <c r="D449" s="457">
        <f>Лист1!G222*$A$205</f>
        <v>0.33500000000000002</v>
      </c>
      <c r="E449" s="473">
        <f>Лист1!H222</f>
        <v>41</v>
      </c>
      <c r="F449" s="487">
        <f t="shared" si="14"/>
        <v>13.735000000000001</v>
      </c>
    </row>
    <row r="450" spans="1:6" x14ac:dyDescent="0.25">
      <c r="A450" s="456" t="str">
        <f>Лист1!B223</f>
        <v>гвозди строит</v>
      </c>
      <c r="B450" s="254" t="s">
        <v>91</v>
      </c>
      <c r="C450" s="93"/>
      <c r="D450" s="457">
        <f>Лист1!G223*$A$205</f>
        <v>6.7</v>
      </c>
      <c r="E450" s="473">
        <f>Лист1!H223</f>
        <v>194.48</v>
      </c>
      <c r="F450" s="487">
        <f t="shared" si="14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91</v>
      </c>
      <c r="C451" s="93"/>
      <c r="D451" s="457">
        <f>Лист1!G224*$A$205</f>
        <v>0.33500000000000002</v>
      </c>
      <c r="E451" s="473">
        <f>Лист1!H224</f>
        <v>12000</v>
      </c>
      <c r="F451" s="487">
        <f t="shared" si="14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91</v>
      </c>
      <c r="C452" s="93"/>
      <c r="D452" s="457">
        <f>Лист1!G225*$A$205</f>
        <v>0.33500000000000002</v>
      </c>
      <c r="E452" s="473">
        <f>Лист1!H225</f>
        <v>27000</v>
      </c>
      <c r="F452" s="487">
        <f t="shared" si="14"/>
        <v>9045</v>
      </c>
    </row>
    <row r="453" spans="1:6" x14ac:dyDescent="0.25">
      <c r="A453" s="457" t="str">
        <f>Лист1!B226</f>
        <v>антифриз для УАЗ</v>
      </c>
      <c r="B453" s="254" t="s">
        <v>91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4"/>
        <v>335</v>
      </c>
    </row>
    <row r="454" spans="1:6" x14ac:dyDescent="0.25">
      <c r="A454" s="461"/>
      <c r="E454" s="93" t="s">
        <v>598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30">
    <mergeCell ref="G91:G92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A133:F133"/>
    <mergeCell ref="A136:B136"/>
    <mergeCell ref="A123:A124"/>
    <mergeCell ref="B123:B124"/>
    <mergeCell ref="D123:D124"/>
    <mergeCell ref="A93:B93"/>
    <mergeCell ref="A96:B96"/>
    <mergeCell ref="A97:B97"/>
    <mergeCell ref="J20:J22"/>
    <mergeCell ref="G23:G24"/>
    <mergeCell ref="J23:J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E50:E51"/>
    <mergeCell ref="A50:B51"/>
    <mergeCell ref="A95:B95"/>
    <mergeCell ref="A92:B92"/>
    <mergeCell ref="H91:H92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20:I23"/>
    <mergeCell ref="G50:G51"/>
    <mergeCell ref="A52:B52"/>
    <mergeCell ref="A63:B63"/>
    <mergeCell ref="A91:B91"/>
    <mergeCell ref="B42:C42"/>
  </mergeCells>
  <printOptions horizontalCentered="1" verticalCentered="1"/>
  <pageMargins left="0.35433070866141736" right="0.31496062992125984" top="0.35433070866141736" bottom="0.35433070866141736" header="0" footer="0"/>
  <pageSetup paperSize="9" scale="42" fitToHeight="4" orientation="portrait" r:id="rId1"/>
  <rowBreaks count="3" manualBreakCount="3">
    <brk id="58" max="9" man="1"/>
    <brk id="142" max="9" man="1"/>
    <brk id="20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201</v>
      </c>
      <c r="B1" s="563" t="s">
        <v>122</v>
      </c>
      <c r="C1" s="563"/>
      <c r="D1" s="563"/>
      <c r="E1" s="563"/>
      <c r="F1" s="563"/>
      <c r="G1" s="261" t="s">
        <v>202</v>
      </c>
      <c r="H1" s="260" t="s">
        <v>203</v>
      </c>
      <c r="I1" s="563" t="s">
        <v>204</v>
      </c>
      <c r="J1" s="563"/>
      <c r="K1" s="563"/>
    </row>
    <row r="2" spans="1:11" ht="15" customHeight="1" x14ac:dyDescent="0.25">
      <c r="A2" s="261">
        <v>1</v>
      </c>
      <c r="B2" s="560">
        <v>2</v>
      </c>
      <c r="C2" s="641"/>
      <c r="D2" s="641"/>
      <c r="E2" s="641"/>
      <c r="F2" s="561"/>
      <c r="G2" s="261">
        <v>3</v>
      </c>
      <c r="H2" s="261">
        <v>4</v>
      </c>
      <c r="I2" s="642">
        <v>5</v>
      </c>
      <c r="J2" s="643"/>
      <c r="K2" s="644"/>
    </row>
    <row r="3" spans="1:11" ht="15" customHeight="1" x14ac:dyDescent="0.25">
      <c r="A3" s="261">
        <v>1</v>
      </c>
      <c r="B3" s="645" t="s">
        <v>304</v>
      </c>
      <c r="C3" s="646"/>
      <c r="D3" s="646"/>
      <c r="E3" s="646"/>
      <c r="F3" s="647"/>
      <c r="G3" s="456">
        <v>50</v>
      </c>
      <c r="H3" s="456">
        <v>28</v>
      </c>
      <c r="I3" s="483"/>
      <c r="J3" s="484"/>
      <c r="K3" s="485">
        <f>G3*H3</f>
        <v>1400</v>
      </c>
    </row>
    <row r="4" spans="1:11" ht="15" customHeight="1" x14ac:dyDescent="0.25">
      <c r="A4" s="261">
        <v>2</v>
      </c>
      <c r="B4" s="645" t="s">
        <v>305</v>
      </c>
      <c r="C4" s="646"/>
      <c r="D4" s="646"/>
      <c r="E4" s="646"/>
      <c r="F4" s="647"/>
      <c r="G4" s="456">
        <v>1</v>
      </c>
      <c r="H4" s="456">
        <v>5</v>
      </c>
      <c r="I4" s="483"/>
      <c r="J4" s="484"/>
      <c r="K4" s="485">
        <f>G4*H4</f>
        <v>5</v>
      </c>
    </row>
    <row r="5" spans="1:11" ht="15" customHeight="1" x14ac:dyDescent="0.25">
      <c r="A5" s="261">
        <v>3</v>
      </c>
      <c r="B5" s="645" t="s">
        <v>306</v>
      </c>
      <c r="C5" s="646"/>
      <c r="D5" s="646"/>
      <c r="E5" s="646"/>
      <c r="F5" s="647"/>
      <c r="G5" s="456">
        <v>5</v>
      </c>
      <c r="H5" s="456">
        <v>163</v>
      </c>
      <c r="I5" s="483"/>
      <c r="J5" s="484"/>
      <c r="K5" s="485">
        <f>G5*H5</f>
        <v>815</v>
      </c>
    </row>
    <row r="6" spans="1:11" ht="15" customHeight="1" x14ac:dyDescent="0.25">
      <c r="A6" s="261">
        <v>4</v>
      </c>
      <c r="B6" s="651" t="s">
        <v>307</v>
      </c>
      <c r="C6" s="651"/>
      <c r="D6" s="651"/>
      <c r="E6" s="651"/>
      <c r="F6" s="651"/>
      <c r="G6" s="456">
        <v>5</v>
      </c>
      <c r="H6" s="121">
        <v>180</v>
      </c>
      <c r="I6" s="648">
        <f t="shared" ref="I6:I60" si="0">G6*H6</f>
        <v>900</v>
      </c>
      <c r="J6" s="649"/>
      <c r="K6" s="650"/>
    </row>
    <row r="7" spans="1:11" ht="15" customHeight="1" x14ac:dyDescent="0.25">
      <c r="A7" s="261">
        <v>5</v>
      </c>
      <c r="B7" s="645" t="s">
        <v>308</v>
      </c>
      <c r="C7" s="646"/>
      <c r="D7" s="646"/>
      <c r="E7" s="646"/>
      <c r="F7" s="647"/>
      <c r="G7" s="456">
        <v>3</v>
      </c>
      <c r="H7" s="121">
        <v>379</v>
      </c>
      <c r="I7" s="648">
        <f t="shared" si="0"/>
        <v>1137</v>
      </c>
      <c r="J7" s="649"/>
      <c r="K7" s="650"/>
    </row>
    <row r="8" spans="1:11" ht="15" customHeight="1" x14ac:dyDescent="0.25">
      <c r="A8" s="261">
        <v>6</v>
      </c>
      <c r="B8" s="467" t="s">
        <v>309</v>
      </c>
      <c r="C8" s="468"/>
      <c r="D8" s="468"/>
      <c r="E8" s="468"/>
      <c r="F8" s="469"/>
      <c r="G8" s="456">
        <v>26</v>
      </c>
      <c r="H8" s="121">
        <v>76</v>
      </c>
      <c r="I8" s="648">
        <f t="shared" si="0"/>
        <v>1976</v>
      </c>
      <c r="J8" s="649"/>
      <c r="K8" s="650"/>
    </row>
    <row r="9" spans="1:11" x14ac:dyDescent="0.25">
      <c r="A9" s="261">
        <v>7</v>
      </c>
      <c r="B9" s="467" t="s">
        <v>310</v>
      </c>
      <c r="C9" s="468"/>
      <c r="D9" s="468"/>
      <c r="E9" s="468"/>
      <c r="F9" s="469"/>
      <c r="G9" s="456">
        <v>7</v>
      </c>
      <c r="H9" s="121">
        <v>28</v>
      </c>
      <c r="I9" s="648">
        <f t="shared" si="0"/>
        <v>196</v>
      </c>
      <c r="J9" s="649"/>
      <c r="K9" s="650"/>
    </row>
    <row r="10" spans="1:11" ht="15" customHeight="1" x14ac:dyDescent="0.25">
      <c r="A10" s="261">
        <v>8</v>
      </c>
      <c r="B10" s="467" t="s">
        <v>311</v>
      </c>
      <c r="C10" s="468"/>
      <c r="D10" s="468"/>
      <c r="E10" s="468"/>
      <c r="F10" s="469"/>
      <c r="G10" s="456">
        <v>10</v>
      </c>
      <c r="H10" s="121">
        <v>68</v>
      </c>
      <c r="I10" s="648">
        <f t="shared" si="0"/>
        <v>680</v>
      </c>
      <c r="J10" s="649"/>
      <c r="K10" s="650"/>
    </row>
    <row r="11" spans="1:11" ht="15" customHeight="1" x14ac:dyDescent="0.25">
      <c r="A11" s="261">
        <v>9</v>
      </c>
      <c r="B11" s="467" t="s">
        <v>311</v>
      </c>
      <c r="C11" s="468"/>
      <c r="D11" s="468"/>
      <c r="E11" s="468"/>
      <c r="F11" s="469"/>
      <c r="G11" s="456">
        <v>10</v>
      </c>
      <c r="H11" s="121">
        <v>105</v>
      </c>
      <c r="I11" s="648">
        <f t="shared" si="0"/>
        <v>1050</v>
      </c>
      <c r="J11" s="649"/>
      <c r="K11" s="650"/>
    </row>
    <row r="12" spans="1:11" ht="15" customHeight="1" x14ac:dyDescent="0.25">
      <c r="A12" s="261">
        <v>10</v>
      </c>
      <c r="B12" s="467" t="s">
        <v>311</v>
      </c>
      <c r="C12" s="468"/>
      <c r="D12" s="468"/>
      <c r="E12" s="468"/>
      <c r="F12" s="469"/>
      <c r="G12" s="456">
        <v>6</v>
      </c>
      <c r="H12" s="121">
        <v>93</v>
      </c>
      <c r="I12" s="648">
        <f t="shared" si="0"/>
        <v>558</v>
      </c>
      <c r="J12" s="649"/>
      <c r="K12" s="650"/>
    </row>
    <row r="13" spans="1:11" ht="15" customHeight="1" x14ac:dyDescent="0.25">
      <c r="A13" s="261">
        <v>11</v>
      </c>
      <c r="B13" s="467" t="s">
        <v>312</v>
      </c>
      <c r="C13" s="468"/>
      <c r="D13" s="468"/>
      <c r="E13" s="468"/>
      <c r="F13" s="469"/>
      <c r="G13" s="456">
        <v>2</v>
      </c>
      <c r="H13" s="121">
        <v>220</v>
      </c>
      <c r="I13" s="648">
        <f t="shared" si="0"/>
        <v>440</v>
      </c>
      <c r="J13" s="649"/>
      <c r="K13" s="650"/>
    </row>
    <row r="14" spans="1:11" ht="15" customHeight="1" x14ac:dyDescent="0.25">
      <c r="A14" s="261">
        <v>12</v>
      </c>
      <c r="B14" s="467" t="s">
        <v>313</v>
      </c>
      <c r="C14" s="468"/>
      <c r="D14" s="468"/>
      <c r="E14" s="468"/>
      <c r="F14" s="469"/>
      <c r="G14" s="456">
        <v>1</v>
      </c>
      <c r="H14" s="121">
        <v>543</v>
      </c>
      <c r="I14" s="648">
        <f t="shared" si="0"/>
        <v>543</v>
      </c>
      <c r="J14" s="649"/>
      <c r="K14" s="650"/>
    </row>
    <row r="15" spans="1:11" ht="15" customHeight="1" x14ac:dyDescent="0.25">
      <c r="A15" s="261">
        <v>13</v>
      </c>
      <c r="B15" s="645" t="s">
        <v>314</v>
      </c>
      <c r="C15" s="646"/>
      <c r="D15" s="646"/>
      <c r="E15" s="646"/>
      <c r="F15" s="647"/>
      <c r="G15" s="456">
        <v>3</v>
      </c>
      <c r="H15" s="121">
        <v>270</v>
      </c>
      <c r="I15" s="648">
        <f t="shared" si="0"/>
        <v>810</v>
      </c>
      <c r="J15" s="649"/>
      <c r="K15" s="650"/>
    </row>
    <row r="16" spans="1:11" ht="25.5" x14ac:dyDescent="0.25">
      <c r="A16" s="261">
        <v>14</v>
      </c>
      <c r="B16" s="467" t="s">
        <v>315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309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45" t="s">
        <v>316</v>
      </c>
      <c r="C18" s="646"/>
      <c r="D18" s="646"/>
      <c r="E18" s="646"/>
      <c r="F18" s="647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317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318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319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320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321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322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323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323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324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325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326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327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327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328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328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329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330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331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332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333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306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306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334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335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336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337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338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339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340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341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342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45" t="s">
        <v>585</v>
      </c>
      <c r="C50" s="646"/>
      <c r="D50" s="646"/>
      <c r="E50" s="646"/>
      <c r="F50" s="647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45" t="s">
        <v>586</v>
      </c>
      <c r="C51" s="646"/>
      <c r="D51" s="646"/>
      <c r="E51" s="646"/>
      <c r="F51" s="647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52" t="s">
        <v>193</v>
      </c>
      <c r="C52" s="652"/>
      <c r="D52" s="652"/>
      <c r="E52" s="652"/>
      <c r="F52" s="652"/>
      <c r="G52" s="456">
        <v>70.147999999999996</v>
      </c>
      <c r="H52" s="121">
        <v>50</v>
      </c>
      <c r="I52" s="653">
        <f>G52*H52</f>
        <v>3507.3999999999996</v>
      </c>
      <c r="J52" s="654"/>
      <c r="K52" s="654"/>
    </row>
    <row r="53" spans="1:11" ht="15" customHeight="1" x14ac:dyDescent="0.25">
      <c r="A53" s="456">
        <v>51</v>
      </c>
      <c r="B53" s="655" t="s">
        <v>587</v>
      </c>
      <c r="C53" s="656"/>
      <c r="D53" s="656"/>
      <c r="E53" s="656"/>
      <c r="F53" s="657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58" t="s">
        <v>343</v>
      </c>
      <c r="C54" s="658"/>
      <c r="D54" s="658"/>
      <c r="E54" s="658"/>
      <c r="F54" s="658"/>
      <c r="G54" s="472">
        <v>6</v>
      </c>
      <c r="H54" s="256">
        <v>2000</v>
      </c>
      <c r="I54" s="648">
        <f t="shared" si="0"/>
        <v>12000</v>
      </c>
      <c r="J54" s="649"/>
      <c r="K54" s="650"/>
    </row>
    <row r="55" spans="1:11" ht="15" customHeight="1" x14ac:dyDescent="0.25">
      <c r="A55" s="456">
        <v>53</v>
      </c>
      <c r="B55" s="655" t="s">
        <v>344</v>
      </c>
      <c r="C55" s="656"/>
      <c r="D55" s="656"/>
      <c r="E55" s="656"/>
      <c r="F55" s="657"/>
      <c r="G55" s="456">
        <v>2</v>
      </c>
      <c r="H55" s="121">
        <v>1500</v>
      </c>
      <c r="I55" s="659">
        <f t="shared" si="0"/>
        <v>3000</v>
      </c>
      <c r="J55" s="659"/>
      <c r="K55" s="659"/>
    </row>
    <row r="56" spans="1:11" ht="15" customHeight="1" x14ac:dyDescent="0.25">
      <c r="A56" s="456">
        <v>54</v>
      </c>
      <c r="B56" s="660" t="s">
        <v>345</v>
      </c>
      <c r="C56" s="661"/>
      <c r="D56" s="661"/>
      <c r="E56" s="661"/>
      <c r="F56" s="662"/>
      <c r="G56" s="456">
        <v>10</v>
      </c>
      <c r="H56" s="121">
        <v>900</v>
      </c>
      <c r="I56" s="659">
        <f t="shared" si="0"/>
        <v>9000</v>
      </c>
      <c r="J56" s="659"/>
      <c r="K56" s="659"/>
    </row>
    <row r="57" spans="1:11" ht="15" customHeight="1" x14ac:dyDescent="0.25">
      <c r="A57" s="456">
        <v>55</v>
      </c>
      <c r="B57" s="660" t="s">
        <v>346</v>
      </c>
      <c r="C57" s="661"/>
      <c r="D57" s="661"/>
      <c r="E57" s="661"/>
      <c r="F57" s="662"/>
      <c r="G57" s="456">
        <v>10</v>
      </c>
      <c r="H57" s="121">
        <v>700</v>
      </c>
      <c r="I57" s="659">
        <f t="shared" si="0"/>
        <v>7000</v>
      </c>
      <c r="J57" s="659"/>
      <c r="K57" s="659"/>
    </row>
    <row r="58" spans="1:11" ht="15" customHeight="1" x14ac:dyDescent="0.25">
      <c r="A58" s="456">
        <v>56</v>
      </c>
      <c r="B58" s="660" t="s">
        <v>347</v>
      </c>
      <c r="C58" s="661"/>
      <c r="D58" s="661"/>
      <c r="E58" s="661"/>
      <c r="F58" s="662"/>
      <c r="G58" s="456">
        <v>20</v>
      </c>
      <c r="H58" s="121">
        <v>350</v>
      </c>
      <c r="I58" s="659">
        <f t="shared" si="0"/>
        <v>7000</v>
      </c>
      <c r="J58" s="659"/>
      <c r="K58" s="659"/>
    </row>
    <row r="59" spans="1:11" ht="15" customHeight="1" x14ac:dyDescent="0.25">
      <c r="A59" s="456">
        <v>57</v>
      </c>
      <c r="B59" s="660" t="s">
        <v>348</v>
      </c>
      <c r="C59" s="661"/>
      <c r="D59" s="661"/>
      <c r="E59" s="661"/>
      <c r="F59" s="662"/>
      <c r="G59" s="456">
        <v>2</v>
      </c>
      <c r="H59" s="121">
        <v>1500</v>
      </c>
      <c r="I59" s="659">
        <f t="shared" si="0"/>
        <v>3000</v>
      </c>
      <c r="J59" s="659"/>
      <c r="K59" s="659"/>
    </row>
    <row r="60" spans="1:11" ht="15" customHeight="1" x14ac:dyDescent="0.25">
      <c r="A60" s="456">
        <v>58</v>
      </c>
      <c r="B60" s="660" t="s">
        <v>349</v>
      </c>
      <c r="C60" s="661"/>
      <c r="D60" s="661"/>
      <c r="E60" s="661"/>
      <c r="F60" s="662"/>
      <c r="G60" s="456">
        <v>2</v>
      </c>
      <c r="H60" s="121">
        <v>4800</v>
      </c>
      <c r="I60" s="659">
        <f t="shared" si="0"/>
        <v>9600</v>
      </c>
      <c r="J60" s="659"/>
      <c r="K60" s="659"/>
    </row>
    <row r="61" spans="1:11" ht="15" customHeight="1" x14ac:dyDescent="0.25">
      <c r="A61" s="456">
        <v>59</v>
      </c>
      <c r="B61" s="640" t="s">
        <v>350</v>
      </c>
      <c r="C61" s="640"/>
      <c r="D61" s="640"/>
      <c r="E61" s="640"/>
      <c r="F61" s="640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40" t="s">
        <v>351</v>
      </c>
      <c r="C62" s="640"/>
      <c r="D62" s="640"/>
      <c r="E62" s="640"/>
      <c r="F62" s="640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40" t="s">
        <v>352</v>
      </c>
      <c r="C63" s="640"/>
      <c r="D63" s="640"/>
      <c r="E63" s="640"/>
      <c r="F63" s="640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40" t="s">
        <v>353</v>
      </c>
      <c r="C64" s="640"/>
      <c r="D64" s="640"/>
      <c r="E64" s="640"/>
      <c r="F64" s="640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40" t="s">
        <v>354</v>
      </c>
      <c r="C65" s="640"/>
      <c r="D65" s="640"/>
      <c r="E65" s="640"/>
      <c r="F65" s="640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40" t="s">
        <v>355</v>
      </c>
      <c r="C66" s="640"/>
      <c r="D66" s="640"/>
      <c r="E66" s="640"/>
      <c r="F66" s="640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40" t="s">
        <v>356</v>
      </c>
      <c r="C67" s="640"/>
      <c r="D67" s="640"/>
      <c r="E67" s="640"/>
      <c r="F67" s="640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40" t="s">
        <v>357</v>
      </c>
      <c r="C68" s="640"/>
      <c r="D68" s="640"/>
      <c r="E68" s="640"/>
      <c r="F68" s="640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40" t="s">
        <v>358</v>
      </c>
      <c r="C69" s="640"/>
      <c r="D69" s="640"/>
      <c r="E69" s="640"/>
      <c r="F69" s="640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40" t="s">
        <v>359</v>
      </c>
      <c r="C70" s="640"/>
      <c r="D70" s="640"/>
      <c r="E70" s="640"/>
      <c r="F70" s="640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40" t="s">
        <v>360</v>
      </c>
      <c r="C71" s="640"/>
      <c r="D71" s="640"/>
      <c r="E71" s="640"/>
      <c r="F71" s="640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40" t="s">
        <v>361</v>
      </c>
      <c r="C72" s="640"/>
      <c r="D72" s="640"/>
      <c r="E72" s="640"/>
      <c r="F72" s="640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40" t="s">
        <v>362</v>
      </c>
      <c r="C73" s="640"/>
      <c r="D73" s="640"/>
      <c r="E73" s="640"/>
      <c r="F73" s="640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40" t="s">
        <v>363</v>
      </c>
      <c r="C74" s="640"/>
      <c r="D74" s="640"/>
      <c r="E74" s="640"/>
      <c r="F74" s="640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40" t="s">
        <v>364</v>
      </c>
      <c r="C75" s="640"/>
      <c r="D75" s="640"/>
      <c r="E75" s="640"/>
      <c r="F75" s="640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40" t="s">
        <v>365</v>
      </c>
      <c r="C76" s="640"/>
      <c r="D76" s="640"/>
      <c r="E76" s="640"/>
      <c r="F76" s="640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40" t="s">
        <v>366</v>
      </c>
      <c r="C77" s="640"/>
      <c r="D77" s="640"/>
      <c r="E77" s="640"/>
      <c r="F77" s="640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40" t="s">
        <v>367</v>
      </c>
      <c r="C78" s="640"/>
      <c r="D78" s="640"/>
      <c r="E78" s="640"/>
      <c r="F78" s="640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40" t="s">
        <v>368</v>
      </c>
      <c r="C79" s="640"/>
      <c r="D79" s="640"/>
      <c r="E79" s="640"/>
      <c r="F79" s="640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40" t="s">
        <v>369</v>
      </c>
      <c r="C80" s="640"/>
      <c r="D80" s="640"/>
      <c r="E80" s="640"/>
      <c r="F80" s="640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40" t="s">
        <v>370</v>
      </c>
      <c r="C81" s="640"/>
      <c r="D81" s="640"/>
      <c r="E81" s="640"/>
      <c r="F81" s="640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40" t="s">
        <v>371</v>
      </c>
      <c r="C82" s="640"/>
      <c r="D82" s="640"/>
      <c r="E82" s="640"/>
      <c r="F82" s="640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40" t="s">
        <v>372</v>
      </c>
      <c r="C83" s="640"/>
      <c r="D83" s="640"/>
      <c r="E83" s="640"/>
      <c r="F83" s="640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40" t="s">
        <v>373</v>
      </c>
      <c r="C84" s="640"/>
      <c r="D84" s="640"/>
      <c r="E84" s="640"/>
      <c r="F84" s="640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40" t="s">
        <v>374</v>
      </c>
      <c r="C85" s="640"/>
      <c r="D85" s="640"/>
      <c r="E85" s="640"/>
      <c r="F85" s="640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40" t="s">
        <v>375</v>
      </c>
      <c r="C86" s="640"/>
      <c r="D86" s="640"/>
      <c r="E86" s="640"/>
      <c r="F86" s="640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40" t="s">
        <v>376</v>
      </c>
      <c r="C87" s="640"/>
      <c r="D87" s="640"/>
      <c r="E87" s="640"/>
      <c r="F87" s="640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40" t="s">
        <v>377</v>
      </c>
      <c r="C88" s="640"/>
      <c r="D88" s="640"/>
      <c r="E88" s="640"/>
      <c r="F88" s="640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40" t="s">
        <v>378</v>
      </c>
      <c r="C89" s="640"/>
      <c r="D89" s="640"/>
      <c r="E89" s="640"/>
      <c r="F89" s="640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40" t="s">
        <v>379</v>
      </c>
      <c r="C90" s="640"/>
      <c r="D90" s="640"/>
      <c r="E90" s="640"/>
      <c r="F90" s="640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40" t="s">
        <v>380</v>
      </c>
      <c r="C91" s="640"/>
      <c r="D91" s="640"/>
      <c r="E91" s="640"/>
      <c r="F91" s="640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40" t="s">
        <v>381</v>
      </c>
      <c r="C92" s="640"/>
      <c r="D92" s="640"/>
      <c r="E92" s="640"/>
      <c r="F92" s="640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40" t="s">
        <v>382</v>
      </c>
      <c r="C93" s="640"/>
      <c r="D93" s="640"/>
      <c r="E93" s="640"/>
      <c r="F93" s="640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40" t="s">
        <v>383</v>
      </c>
      <c r="C94" s="640"/>
      <c r="D94" s="640"/>
      <c r="E94" s="640"/>
      <c r="F94" s="640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40" t="s">
        <v>384</v>
      </c>
      <c r="C95" s="640"/>
      <c r="D95" s="640"/>
      <c r="E95" s="640"/>
      <c r="F95" s="640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40" t="s">
        <v>385</v>
      </c>
      <c r="C96" s="640"/>
      <c r="D96" s="640"/>
      <c r="E96" s="640"/>
      <c r="F96" s="640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40" t="s">
        <v>386</v>
      </c>
      <c r="C97" s="640"/>
      <c r="D97" s="640"/>
      <c r="E97" s="640"/>
      <c r="F97" s="640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40" t="s">
        <v>387</v>
      </c>
      <c r="C98" s="640"/>
      <c r="D98" s="640"/>
      <c r="E98" s="640"/>
      <c r="F98" s="640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40" t="s">
        <v>388</v>
      </c>
      <c r="C99" s="640"/>
      <c r="D99" s="640"/>
      <c r="E99" s="640"/>
      <c r="F99" s="640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40" t="s">
        <v>389</v>
      </c>
      <c r="C100" s="640"/>
      <c r="D100" s="640"/>
      <c r="E100" s="640"/>
      <c r="F100" s="640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40" t="s">
        <v>390</v>
      </c>
      <c r="C101" s="640"/>
      <c r="D101" s="640"/>
      <c r="E101" s="640"/>
      <c r="F101" s="640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40" t="s">
        <v>391</v>
      </c>
      <c r="C102" s="640"/>
      <c r="D102" s="640"/>
      <c r="E102" s="640"/>
      <c r="F102" s="640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40" t="s">
        <v>392</v>
      </c>
      <c r="C103" s="640"/>
      <c r="D103" s="640"/>
      <c r="E103" s="640"/>
      <c r="F103" s="640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40" t="s">
        <v>393</v>
      </c>
      <c r="C104" s="640"/>
      <c r="D104" s="640"/>
      <c r="E104" s="640"/>
      <c r="F104" s="640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40" t="s">
        <v>394</v>
      </c>
      <c r="C105" s="640"/>
      <c r="D105" s="640"/>
      <c r="E105" s="640"/>
      <c r="F105" s="640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40" t="s">
        <v>395</v>
      </c>
      <c r="C106" s="640"/>
      <c r="D106" s="640"/>
      <c r="E106" s="640"/>
      <c r="F106" s="640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40" t="s">
        <v>396</v>
      </c>
      <c r="C107" s="640"/>
      <c r="D107" s="640"/>
      <c r="E107" s="640"/>
      <c r="F107" s="640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40" t="s">
        <v>397</v>
      </c>
      <c r="C108" s="640"/>
      <c r="D108" s="640"/>
      <c r="E108" s="640"/>
      <c r="F108" s="640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40" t="s">
        <v>398</v>
      </c>
      <c r="C109" s="640"/>
      <c r="D109" s="640"/>
      <c r="E109" s="640"/>
      <c r="F109" s="640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40" t="s">
        <v>399</v>
      </c>
      <c r="C110" s="640"/>
      <c r="D110" s="640"/>
      <c r="E110" s="640"/>
      <c r="F110" s="640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37" t="s">
        <v>400</v>
      </c>
      <c r="C111" s="638"/>
      <c r="D111" s="638"/>
      <c r="E111" s="638"/>
      <c r="F111" s="639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37" t="s">
        <v>401</v>
      </c>
      <c r="C112" s="638"/>
      <c r="D112" s="638"/>
      <c r="E112" s="638"/>
      <c r="F112" s="639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37" t="s">
        <v>402</v>
      </c>
      <c r="C113" s="638"/>
      <c r="D113" s="638"/>
      <c r="E113" s="638"/>
      <c r="F113" s="639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37" t="s">
        <v>403</v>
      </c>
      <c r="C114" s="638"/>
      <c r="D114" s="638"/>
      <c r="E114" s="638"/>
      <c r="F114" s="639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37" t="s">
        <v>404</v>
      </c>
      <c r="C115" s="638"/>
      <c r="D115" s="638"/>
      <c r="E115" s="638"/>
      <c r="F115" s="639"/>
      <c r="G115" s="369">
        <v>10</v>
      </c>
      <c r="H115" s="370">
        <v>7</v>
      </c>
      <c r="I115" s="627">
        <f>G115*H115</f>
        <v>70</v>
      </c>
      <c r="J115" s="628"/>
      <c r="K115" s="629"/>
    </row>
    <row r="116" spans="1:11" x14ac:dyDescent="0.25">
      <c r="A116" s="456">
        <v>114</v>
      </c>
      <c r="B116" s="640" t="s">
        <v>405</v>
      </c>
      <c r="C116" s="640"/>
      <c r="D116" s="640"/>
      <c r="E116" s="640"/>
      <c r="F116" s="640"/>
      <c r="G116" s="369">
        <v>200</v>
      </c>
      <c r="H116" s="370">
        <v>0.4</v>
      </c>
      <c r="I116" s="628">
        <f>G116*H116</f>
        <v>80</v>
      </c>
      <c r="J116" s="628"/>
      <c r="K116" s="629"/>
    </row>
    <row r="117" spans="1:11" ht="15.75" x14ac:dyDescent="0.25">
      <c r="A117" s="456">
        <v>115</v>
      </c>
      <c r="B117" s="626" t="s">
        <v>426</v>
      </c>
      <c r="C117" s="626"/>
      <c r="D117" s="626"/>
      <c r="E117" s="626"/>
      <c r="F117" s="626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626" t="s">
        <v>427</v>
      </c>
      <c r="C118" s="626"/>
      <c r="D118" s="626"/>
      <c r="E118" s="626"/>
      <c r="F118" s="626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626" t="s">
        <v>428</v>
      </c>
      <c r="C119" s="626"/>
      <c r="D119" s="626"/>
      <c r="E119" s="626"/>
      <c r="F119" s="626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626" t="s">
        <v>429</v>
      </c>
      <c r="C120" s="626"/>
      <c r="D120" s="626"/>
      <c r="E120" s="626"/>
      <c r="F120" s="626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626" t="s">
        <v>430</v>
      </c>
      <c r="C121" s="626"/>
      <c r="D121" s="626"/>
      <c r="E121" s="626"/>
      <c r="F121" s="626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626" t="s">
        <v>431</v>
      </c>
      <c r="C122" s="626"/>
      <c r="D122" s="626"/>
      <c r="E122" s="626"/>
      <c r="F122" s="626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626" t="s">
        <v>432</v>
      </c>
      <c r="C123" s="626"/>
      <c r="D123" s="626"/>
      <c r="E123" s="626"/>
      <c r="F123" s="626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626" t="s">
        <v>433</v>
      </c>
      <c r="C124" s="626"/>
      <c r="D124" s="626"/>
      <c r="E124" s="626"/>
      <c r="F124" s="626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626" t="s">
        <v>434</v>
      </c>
      <c r="C125" s="626"/>
      <c r="D125" s="626"/>
      <c r="E125" s="626"/>
      <c r="F125" s="626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626" t="s">
        <v>435</v>
      </c>
      <c r="C126" s="626"/>
      <c r="D126" s="626"/>
      <c r="E126" s="626"/>
      <c r="F126" s="626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626" t="s">
        <v>436</v>
      </c>
      <c r="C127" s="626"/>
      <c r="D127" s="626"/>
      <c r="E127" s="626"/>
      <c r="F127" s="626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626" t="s">
        <v>437</v>
      </c>
      <c r="C128" s="626"/>
      <c r="D128" s="626"/>
      <c r="E128" s="626"/>
      <c r="F128" s="626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626" t="s">
        <v>277</v>
      </c>
      <c r="C129" s="626"/>
      <c r="D129" s="626"/>
      <c r="E129" s="626"/>
      <c r="F129" s="626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626" t="s">
        <v>438</v>
      </c>
      <c r="C130" s="626"/>
      <c r="D130" s="626"/>
      <c r="E130" s="626"/>
      <c r="F130" s="626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626" t="s">
        <v>429</v>
      </c>
      <c r="C131" s="626"/>
      <c r="D131" s="626"/>
      <c r="E131" s="626"/>
      <c r="F131" s="626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626" t="s">
        <v>439</v>
      </c>
      <c r="C132" s="626"/>
      <c r="D132" s="626"/>
      <c r="E132" s="626"/>
      <c r="F132" s="626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626" t="s">
        <v>440</v>
      </c>
      <c r="C133" s="626"/>
      <c r="D133" s="626"/>
      <c r="E133" s="626"/>
      <c r="F133" s="626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626" t="s">
        <v>441</v>
      </c>
      <c r="C134" s="626"/>
      <c r="D134" s="626"/>
      <c r="E134" s="626"/>
      <c r="F134" s="626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626" t="s">
        <v>442</v>
      </c>
      <c r="C135" s="626"/>
      <c r="D135" s="626"/>
      <c r="E135" s="626"/>
      <c r="F135" s="626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626" t="s">
        <v>443</v>
      </c>
      <c r="C136" s="626"/>
      <c r="D136" s="626"/>
      <c r="E136" s="626"/>
      <c r="F136" s="626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626" t="s">
        <v>444</v>
      </c>
      <c r="C137" s="626"/>
      <c r="D137" s="626"/>
      <c r="E137" s="626"/>
      <c r="F137" s="626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626" t="s">
        <v>445</v>
      </c>
      <c r="C138" s="626"/>
      <c r="D138" s="626"/>
      <c r="E138" s="626"/>
      <c r="F138" s="626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626" t="s">
        <v>446</v>
      </c>
      <c r="C139" s="626"/>
      <c r="D139" s="626"/>
      <c r="E139" s="626"/>
      <c r="F139" s="626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626" t="s">
        <v>447</v>
      </c>
      <c r="C140" s="626"/>
      <c r="D140" s="626"/>
      <c r="E140" s="626"/>
      <c r="F140" s="626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626" t="s">
        <v>448</v>
      </c>
      <c r="C141" s="626"/>
      <c r="D141" s="626"/>
      <c r="E141" s="626"/>
      <c r="F141" s="626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626" t="s">
        <v>449</v>
      </c>
      <c r="C142" s="626"/>
      <c r="D142" s="626"/>
      <c r="E142" s="626"/>
      <c r="F142" s="626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626" t="s">
        <v>450</v>
      </c>
      <c r="C143" s="626"/>
      <c r="D143" s="626"/>
      <c r="E143" s="626"/>
      <c r="F143" s="626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626" t="s">
        <v>450</v>
      </c>
      <c r="C144" s="626"/>
      <c r="D144" s="626"/>
      <c r="E144" s="626"/>
      <c r="F144" s="626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626" t="s">
        <v>451</v>
      </c>
      <c r="C145" s="626"/>
      <c r="D145" s="626"/>
      <c r="E145" s="626"/>
      <c r="F145" s="626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626" t="s">
        <v>452</v>
      </c>
      <c r="C146" s="626"/>
      <c r="D146" s="626"/>
      <c r="E146" s="626"/>
      <c r="F146" s="626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626" t="s">
        <v>453</v>
      </c>
      <c r="C147" s="626"/>
      <c r="D147" s="626"/>
      <c r="E147" s="626"/>
      <c r="F147" s="626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626" t="s">
        <v>454</v>
      </c>
      <c r="C148" s="626"/>
      <c r="D148" s="626"/>
      <c r="E148" s="626"/>
      <c r="F148" s="626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626" t="s">
        <v>455</v>
      </c>
      <c r="C149" s="626"/>
      <c r="D149" s="626"/>
      <c r="E149" s="626"/>
      <c r="F149" s="626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626" t="s">
        <v>456</v>
      </c>
      <c r="C150" s="626"/>
      <c r="D150" s="626"/>
      <c r="E150" s="626"/>
      <c r="F150" s="626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626" t="s">
        <v>457</v>
      </c>
      <c r="C151" s="626"/>
      <c r="D151" s="626"/>
      <c r="E151" s="626"/>
      <c r="F151" s="626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626" t="s">
        <v>458</v>
      </c>
      <c r="C152" s="626"/>
      <c r="D152" s="626"/>
      <c r="E152" s="626"/>
      <c r="F152" s="626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626" t="s">
        <v>459</v>
      </c>
      <c r="C153" s="626"/>
      <c r="D153" s="626"/>
      <c r="E153" s="626"/>
      <c r="F153" s="626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626" t="s">
        <v>460</v>
      </c>
      <c r="C154" s="626"/>
      <c r="D154" s="626"/>
      <c r="E154" s="626"/>
      <c r="F154" s="626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626" t="s">
        <v>461</v>
      </c>
      <c r="C155" s="626"/>
      <c r="D155" s="626"/>
      <c r="E155" s="626"/>
      <c r="F155" s="626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626" t="s">
        <v>462</v>
      </c>
      <c r="C156" s="626"/>
      <c r="D156" s="626"/>
      <c r="E156" s="626"/>
      <c r="F156" s="626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626" t="s">
        <v>463</v>
      </c>
      <c r="C157" s="626"/>
      <c r="D157" s="626"/>
      <c r="E157" s="626"/>
      <c r="F157" s="626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626" t="s">
        <v>464</v>
      </c>
      <c r="C158" s="626"/>
      <c r="D158" s="626"/>
      <c r="E158" s="626"/>
      <c r="F158" s="626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626" t="s">
        <v>465</v>
      </c>
      <c r="C159" s="626"/>
      <c r="D159" s="626"/>
      <c r="E159" s="626"/>
      <c r="F159" s="626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626" t="s">
        <v>466</v>
      </c>
      <c r="C160" s="626"/>
      <c r="D160" s="626"/>
      <c r="E160" s="626"/>
      <c r="F160" s="626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626" t="s">
        <v>467</v>
      </c>
      <c r="C161" s="626"/>
      <c r="D161" s="626"/>
      <c r="E161" s="626"/>
      <c r="F161" s="626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626" t="s">
        <v>468</v>
      </c>
      <c r="C162" s="626"/>
      <c r="D162" s="626"/>
      <c r="E162" s="626"/>
      <c r="F162" s="626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626" t="s">
        <v>469</v>
      </c>
      <c r="C163" s="626"/>
      <c r="D163" s="626"/>
      <c r="E163" s="626"/>
      <c r="F163" s="626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626" t="s">
        <v>470</v>
      </c>
      <c r="C164" s="626"/>
      <c r="D164" s="626"/>
      <c r="E164" s="626"/>
      <c r="F164" s="626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626" t="s">
        <v>471</v>
      </c>
      <c r="C165" s="626"/>
      <c r="D165" s="626"/>
      <c r="E165" s="626"/>
      <c r="F165" s="626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626" t="s">
        <v>472</v>
      </c>
      <c r="C166" s="626"/>
      <c r="D166" s="626"/>
      <c r="E166" s="626"/>
      <c r="F166" s="626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626" t="s">
        <v>473</v>
      </c>
      <c r="C167" s="626"/>
      <c r="D167" s="626"/>
      <c r="E167" s="626"/>
      <c r="F167" s="626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626" t="s">
        <v>474</v>
      </c>
      <c r="C168" s="626"/>
      <c r="D168" s="626"/>
      <c r="E168" s="626"/>
      <c r="F168" s="626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626" t="s">
        <v>475</v>
      </c>
      <c r="C169" s="626"/>
      <c r="D169" s="626"/>
      <c r="E169" s="626"/>
      <c r="F169" s="626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626" t="s">
        <v>476</v>
      </c>
      <c r="C170" s="626"/>
      <c r="D170" s="626"/>
      <c r="E170" s="626"/>
      <c r="F170" s="626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626" t="s">
        <v>477</v>
      </c>
      <c r="C171" s="626"/>
      <c r="D171" s="626"/>
      <c r="E171" s="626"/>
      <c r="F171" s="626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626" t="s">
        <v>478</v>
      </c>
      <c r="C172" s="626"/>
      <c r="D172" s="626"/>
      <c r="E172" s="626"/>
      <c r="F172" s="626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626" t="s">
        <v>479</v>
      </c>
      <c r="C173" s="626"/>
      <c r="D173" s="626"/>
      <c r="E173" s="626"/>
      <c r="F173" s="626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626" t="s">
        <v>480</v>
      </c>
      <c r="C174" s="626"/>
      <c r="D174" s="626"/>
      <c r="E174" s="626"/>
      <c r="F174" s="626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626" t="s">
        <v>481</v>
      </c>
      <c r="C175" s="626"/>
      <c r="D175" s="626"/>
      <c r="E175" s="626"/>
      <c r="F175" s="626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626" t="s">
        <v>482</v>
      </c>
      <c r="C176" s="626"/>
      <c r="D176" s="626"/>
      <c r="E176" s="626"/>
      <c r="F176" s="626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626" t="s">
        <v>483</v>
      </c>
      <c r="C177" s="626"/>
      <c r="D177" s="626"/>
      <c r="E177" s="626"/>
      <c r="F177" s="626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626" t="s">
        <v>484</v>
      </c>
      <c r="C178" s="626"/>
      <c r="D178" s="626"/>
      <c r="E178" s="626"/>
      <c r="F178" s="626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626" t="s">
        <v>485</v>
      </c>
      <c r="C179" s="626"/>
      <c r="D179" s="626"/>
      <c r="E179" s="626"/>
      <c r="F179" s="626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626" t="s">
        <v>486</v>
      </c>
      <c r="C180" s="626"/>
      <c r="D180" s="626"/>
      <c r="E180" s="626"/>
      <c r="F180" s="626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626" t="s">
        <v>487</v>
      </c>
      <c r="C181" s="626"/>
      <c r="D181" s="626"/>
      <c r="E181" s="626"/>
      <c r="F181" s="626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626" t="s">
        <v>488</v>
      </c>
      <c r="C182" s="626"/>
      <c r="D182" s="626"/>
      <c r="E182" s="626"/>
      <c r="F182" s="626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663" t="s">
        <v>489</v>
      </c>
      <c r="C183" s="663"/>
      <c r="D183" s="663"/>
      <c r="E183" s="663"/>
      <c r="F183" s="663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626" t="s">
        <v>490</v>
      </c>
      <c r="C184" s="626"/>
      <c r="D184" s="626"/>
      <c r="E184" s="626"/>
      <c r="F184" s="626"/>
      <c r="G184" s="371">
        <v>2</v>
      </c>
      <c r="H184" s="371">
        <v>80</v>
      </c>
      <c r="I184" s="627">
        <f>G184*H184</f>
        <v>160</v>
      </c>
      <c r="J184" s="628"/>
      <c r="K184" s="629"/>
    </row>
    <row r="185" spans="1:11" ht="15.75" x14ac:dyDescent="0.25">
      <c r="A185" s="456">
        <v>183</v>
      </c>
      <c r="B185" s="626" t="s">
        <v>491</v>
      </c>
      <c r="C185" s="626"/>
      <c r="D185" s="626"/>
      <c r="E185" s="626"/>
      <c r="F185" s="626"/>
      <c r="G185" s="371">
        <v>10</v>
      </c>
      <c r="H185" s="371">
        <v>15</v>
      </c>
      <c r="I185" s="634">
        <f>G185*H185</f>
        <v>150</v>
      </c>
      <c r="J185" s="635"/>
      <c r="K185" s="636"/>
    </row>
    <row r="186" spans="1:11" ht="15.75" x14ac:dyDescent="0.25">
      <c r="A186" s="456">
        <v>184</v>
      </c>
      <c r="B186" s="626" t="s">
        <v>510</v>
      </c>
      <c r="C186" s="626"/>
      <c r="D186" s="626"/>
      <c r="E186" s="626"/>
      <c r="F186" s="626"/>
      <c r="G186" s="371">
        <v>1</v>
      </c>
      <c r="H186" s="371">
        <v>25000</v>
      </c>
      <c r="I186" s="627">
        <f>G186*H186</f>
        <v>25000</v>
      </c>
      <c r="J186" s="628"/>
      <c r="K186" s="629"/>
    </row>
    <row r="187" spans="1:11" ht="15.75" x14ac:dyDescent="0.25">
      <c r="A187" s="456">
        <v>185</v>
      </c>
      <c r="B187" s="626" t="s">
        <v>511</v>
      </c>
      <c r="C187" s="626"/>
      <c r="D187" s="626"/>
      <c r="E187" s="626"/>
      <c r="F187" s="626"/>
      <c r="G187" s="371">
        <v>3</v>
      </c>
      <c r="H187" s="371">
        <v>70</v>
      </c>
      <c r="I187" s="627">
        <f t="shared" ref="I187:I193" si="5">G187*H187</f>
        <v>210</v>
      </c>
      <c r="J187" s="628"/>
      <c r="K187" s="629"/>
    </row>
    <row r="188" spans="1:11" ht="15.75" x14ac:dyDescent="0.25">
      <c r="A188" s="456">
        <v>186</v>
      </c>
      <c r="B188" s="626" t="s">
        <v>512</v>
      </c>
      <c r="C188" s="626"/>
      <c r="D188" s="626"/>
      <c r="E188" s="626"/>
      <c r="F188" s="626"/>
      <c r="G188" s="371">
        <v>2</v>
      </c>
      <c r="H188" s="371">
        <v>134</v>
      </c>
      <c r="I188" s="627">
        <f t="shared" si="5"/>
        <v>268</v>
      </c>
      <c r="J188" s="628"/>
      <c r="K188" s="629"/>
    </row>
    <row r="189" spans="1:11" ht="15.75" x14ac:dyDescent="0.25">
      <c r="A189" s="456">
        <v>187</v>
      </c>
      <c r="B189" s="626" t="s">
        <v>513</v>
      </c>
      <c r="C189" s="626"/>
      <c r="D189" s="626"/>
      <c r="E189" s="626"/>
      <c r="F189" s="626"/>
      <c r="G189" s="371">
        <v>2</v>
      </c>
      <c r="H189" s="371">
        <v>142</v>
      </c>
      <c r="I189" s="627">
        <f t="shared" si="5"/>
        <v>284</v>
      </c>
      <c r="J189" s="628"/>
      <c r="K189" s="629"/>
    </row>
    <row r="190" spans="1:11" ht="15.75" x14ac:dyDescent="0.25">
      <c r="A190" s="456">
        <v>188</v>
      </c>
      <c r="B190" s="626" t="s">
        <v>514</v>
      </c>
      <c r="C190" s="626"/>
      <c r="D190" s="626"/>
      <c r="E190" s="626"/>
      <c r="F190" s="626"/>
      <c r="G190" s="371">
        <v>5</v>
      </c>
      <c r="H190" s="371">
        <v>62</v>
      </c>
      <c r="I190" s="627">
        <f t="shared" si="5"/>
        <v>310</v>
      </c>
      <c r="J190" s="628"/>
      <c r="K190" s="629"/>
    </row>
    <row r="191" spans="1:11" ht="15.75" x14ac:dyDescent="0.25">
      <c r="A191" s="456">
        <v>189</v>
      </c>
      <c r="B191" s="626" t="s">
        <v>515</v>
      </c>
      <c r="C191" s="626"/>
      <c r="D191" s="626"/>
      <c r="E191" s="626"/>
      <c r="F191" s="626"/>
      <c r="G191" s="371">
        <v>2</v>
      </c>
      <c r="H191" s="371">
        <v>50</v>
      </c>
      <c r="I191" s="627">
        <f t="shared" si="5"/>
        <v>100</v>
      </c>
      <c r="J191" s="628"/>
      <c r="K191" s="629"/>
    </row>
    <row r="192" spans="1:11" ht="15.75" x14ac:dyDescent="0.25">
      <c r="A192" s="456">
        <v>190</v>
      </c>
      <c r="B192" s="626" t="s">
        <v>516</v>
      </c>
      <c r="C192" s="626"/>
      <c r="D192" s="626"/>
      <c r="E192" s="626"/>
      <c r="F192" s="626"/>
      <c r="G192" s="371">
        <v>20</v>
      </c>
      <c r="H192" s="371">
        <v>0.3</v>
      </c>
      <c r="I192" s="627">
        <f t="shared" si="5"/>
        <v>6</v>
      </c>
      <c r="J192" s="628"/>
      <c r="K192" s="628"/>
    </row>
    <row r="193" spans="1:11" ht="15.75" x14ac:dyDescent="0.25">
      <c r="A193" s="456">
        <v>191</v>
      </c>
      <c r="B193" s="626" t="s">
        <v>312</v>
      </c>
      <c r="C193" s="626"/>
      <c r="D193" s="626"/>
      <c r="E193" s="626"/>
      <c r="F193" s="626"/>
      <c r="G193" s="371">
        <v>2</v>
      </c>
      <c r="H193" s="371">
        <v>193</v>
      </c>
      <c r="I193" s="627">
        <f t="shared" si="5"/>
        <v>386</v>
      </c>
      <c r="J193" s="628"/>
      <c r="K193" s="628"/>
    </row>
    <row r="194" spans="1:11" ht="15.75" x14ac:dyDescent="0.25">
      <c r="A194" s="456">
        <v>192</v>
      </c>
      <c r="B194" s="626" t="s">
        <v>517</v>
      </c>
      <c r="C194" s="626"/>
      <c r="D194" s="626"/>
      <c r="E194" s="626"/>
      <c r="F194" s="626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626" t="s">
        <v>518</v>
      </c>
      <c r="C195" s="626"/>
      <c r="D195" s="626"/>
      <c r="E195" s="626"/>
      <c r="F195" s="626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626" t="s">
        <v>519</v>
      </c>
      <c r="C196" s="626"/>
      <c r="D196" s="626"/>
      <c r="E196" s="626"/>
      <c r="F196" s="626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626" t="s">
        <v>520</v>
      </c>
      <c r="C197" s="626"/>
      <c r="D197" s="626"/>
      <c r="E197" s="626"/>
      <c r="F197" s="626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626" t="s">
        <v>519</v>
      </c>
      <c r="C198" s="626"/>
      <c r="D198" s="626"/>
      <c r="E198" s="626"/>
      <c r="F198" s="626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626" t="s">
        <v>521</v>
      </c>
      <c r="C199" s="626"/>
      <c r="D199" s="626"/>
      <c r="E199" s="626"/>
      <c r="F199" s="626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626" t="s">
        <v>522</v>
      </c>
      <c r="C200" s="626"/>
      <c r="D200" s="626"/>
      <c r="E200" s="626"/>
      <c r="F200" s="626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626" t="s">
        <v>523</v>
      </c>
      <c r="C201" s="626"/>
      <c r="D201" s="626"/>
      <c r="E201" s="626"/>
      <c r="F201" s="626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626" t="s">
        <v>524</v>
      </c>
      <c r="C202" s="626"/>
      <c r="D202" s="626"/>
      <c r="E202" s="626"/>
      <c r="F202" s="626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626" t="s">
        <v>525</v>
      </c>
      <c r="C203" s="626"/>
      <c r="D203" s="626"/>
      <c r="E203" s="626"/>
      <c r="F203" s="626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626" t="s">
        <v>543</v>
      </c>
      <c r="C204" s="626"/>
      <c r="D204" s="626"/>
      <c r="E204" s="626"/>
      <c r="F204" s="626"/>
      <c r="G204" s="371">
        <v>5</v>
      </c>
      <c r="H204" s="371">
        <v>480</v>
      </c>
      <c r="I204" s="627">
        <f t="shared" ref="I204:I226" si="7">G204*H204</f>
        <v>2400</v>
      </c>
      <c r="J204" s="628"/>
      <c r="K204" s="629"/>
    </row>
    <row r="205" spans="1:11" ht="15.75" x14ac:dyDescent="0.25">
      <c r="A205" s="456">
        <v>203</v>
      </c>
      <c r="B205" s="626" t="s">
        <v>544</v>
      </c>
      <c r="C205" s="626"/>
      <c r="D205" s="626"/>
      <c r="E205" s="626"/>
      <c r="F205" s="626"/>
      <c r="G205" s="371">
        <v>4</v>
      </c>
      <c r="H205" s="371">
        <v>1280</v>
      </c>
      <c r="I205" s="627">
        <f t="shared" si="7"/>
        <v>5120</v>
      </c>
      <c r="J205" s="628"/>
      <c r="K205" s="629"/>
    </row>
    <row r="206" spans="1:11" ht="15.75" x14ac:dyDescent="0.25">
      <c r="A206" s="456">
        <v>204</v>
      </c>
      <c r="B206" s="626" t="s">
        <v>517</v>
      </c>
      <c r="C206" s="626"/>
      <c r="D206" s="626"/>
      <c r="E206" s="626"/>
      <c r="F206" s="626"/>
      <c r="G206" s="371">
        <v>10</v>
      </c>
      <c r="H206" s="371">
        <v>190</v>
      </c>
      <c r="I206" s="627">
        <f t="shared" si="7"/>
        <v>1900</v>
      </c>
      <c r="J206" s="628"/>
      <c r="K206" s="629"/>
    </row>
    <row r="207" spans="1:11" ht="15.75" x14ac:dyDescent="0.25">
      <c r="A207" s="456">
        <v>205</v>
      </c>
      <c r="B207" s="626" t="s">
        <v>545</v>
      </c>
      <c r="C207" s="626"/>
      <c r="D207" s="626"/>
      <c r="E207" s="626"/>
      <c r="F207" s="626"/>
      <c r="G207" s="371">
        <v>5</v>
      </c>
      <c r="H207" s="371">
        <v>680</v>
      </c>
      <c r="I207" s="627">
        <f t="shared" si="7"/>
        <v>3400</v>
      </c>
      <c r="J207" s="628"/>
      <c r="K207" s="629"/>
    </row>
    <row r="208" spans="1:11" ht="15.75" x14ac:dyDescent="0.25">
      <c r="A208" s="456">
        <v>206</v>
      </c>
      <c r="B208" s="626" t="s">
        <v>546</v>
      </c>
      <c r="C208" s="626"/>
      <c r="D208" s="626"/>
      <c r="E208" s="626"/>
      <c r="F208" s="626"/>
      <c r="G208" s="371">
        <v>4</v>
      </c>
      <c r="H208" s="371">
        <v>900</v>
      </c>
      <c r="I208" s="627">
        <f t="shared" si="7"/>
        <v>3600</v>
      </c>
      <c r="J208" s="628"/>
      <c r="K208" s="629"/>
    </row>
    <row r="209" spans="1:11" ht="15.75" x14ac:dyDescent="0.25">
      <c r="A209" s="456">
        <v>207</v>
      </c>
      <c r="B209" s="626" t="s">
        <v>349</v>
      </c>
      <c r="C209" s="626"/>
      <c r="D209" s="626"/>
      <c r="E209" s="626"/>
      <c r="F209" s="626"/>
      <c r="G209" s="371">
        <v>2</v>
      </c>
      <c r="H209" s="371">
        <v>4800</v>
      </c>
      <c r="I209" s="627">
        <f t="shared" si="7"/>
        <v>9600</v>
      </c>
      <c r="J209" s="628"/>
      <c r="K209" s="629"/>
    </row>
    <row r="210" spans="1:11" ht="15.75" x14ac:dyDescent="0.25">
      <c r="A210" s="456">
        <v>208</v>
      </c>
      <c r="B210" s="630" t="s">
        <v>547</v>
      </c>
      <c r="C210" s="631"/>
      <c r="D210" s="631"/>
      <c r="E210" s="631"/>
      <c r="F210" s="632"/>
      <c r="G210" s="371">
        <v>30</v>
      </c>
      <c r="H210" s="371">
        <v>60</v>
      </c>
      <c r="I210" s="627">
        <f t="shared" si="7"/>
        <v>1800</v>
      </c>
      <c r="J210" s="628"/>
      <c r="K210" s="629"/>
    </row>
    <row r="211" spans="1:11" ht="15.75" x14ac:dyDescent="0.25">
      <c r="A211" s="456">
        <v>209</v>
      </c>
      <c r="B211" s="464" t="s">
        <v>548</v>
      </c>
      <c r="C211" s="366"/>
      <c r="D211" s="367"/>
      <c r="E211" s="367"/>
      <c r="F211" s="368"/>
      <c r="G211" s="371">
        <v>1</v>
      </c>
      <c r="H211" s="371">
        <v>1200</v>
      </c>
      <c r="I211" s="627">
        <f t="shared" si="7"/>
        <v>1200</v>
      </c>
      <c r="J211" s="628"/>
      <c r="K211" s="629"/>
    </row>
    <row r="212" spans="1:11" ht="15.75" x14ac:dyDescent="0.25">
      <c r="A212" s="456">
        <v>210</v>
      </c>
      <c r="B212" s="626" t="s">
        <v>588</v>
      </c>
      <c r="C212" s="626"/>
      <c r="D212" s="626"/>
      <c r="E212" s="626"/>
      <c r="F212" s="626"/>
      <c r="G212" s="371">
        <v>200</v>
      </c>
      <c r="H212" s="371">
        <v>3</v>
      </c>
      <c r="I212" s="627">
        <f t="shared" si="7"/>
        <v>600</v>
      </c>
      <c r="J212" s="628"/>
      <c r="K212" s="629"/>
    </row>
    <row r="213" spans="1:11" ht="15.75" x14ac:dyDescent="0.25">
      <c r="A213" s="456">
        <v>211</v>
      </c>
      <c r="B213" s="626" t="s">
        <v>588</v>
      </c>
      <c r="C213" s="626"/>
      <c r="D213" s="626"/>
      <c r="E213" s="626"/>
      <c r="F213" s="626"/>
      <c r="G213" s="371">
        <v>250</v>
      </c>
      <c r="H213" s="371">
        <v>3</v>
      </c>
      <c r="I213" s="627">
        <f t="shared" si="7"/>
        <v>750</v>
      </c>
      <c r="J213" s="628"/>
      <c r="K213" s="629"/>
    </row>
    <row r="214" spans="1:11" ht="15.75" x14ac:dyDescent="0.25">
      <c r="A214" s="456">
        <v>212</v>
      </c>
      <c r="B214" s="626" t="s">
        <v>589</v>
      </c>
      <c r="C214" s="626"/>
      <c r="D214" s="626"/>
      <c r="E214" s="626"/>
      <c r="F214" s="626"/>
      <c r="G214" s="371">
        <v>1</v>
      </c>
      <c r="H214" s="371">
        <v>110</v>
      </c>
      <c r="I214" s="627">
        <f t="shared" si="7"/>
        <v>110</v>
      </c>
      <c r="J214" s="628"/>
      <c r="K214" s="629"/>
    </row>
    <row r="215" spans="1:11" ht="15.75" x14ac:dyDescent="0.25">
      <c r="A215" s="456">
        <v>213</v>
      </c>
      <c r="B215" s="626" t="s">
        <v>590</v>
      </c>
      <c r="C215" s="626"/>
      <c r="D215" s="626"/>
      <c r="E215" s="626"/>
      <c r="F215" s="626"/>
      <c r="G215" s="371">
        <v>2</v>
      </c>
      <c r="H215" s="371">
        <v>100</v>
      </c>
      <c r="I215" s="627">
        <f t="shared" si="7"/>
        <v>200</v>
      </c>
      <c r="J215" s="628"/>
      <c r="K215" s="629"/>
    </row>
    <row r="216" spans="1:11" ht="15.75" x14ac:dyDescent="0.25">
      <c r="A216" s="456">
        <v>214</v>
      </c>
      <c r="B216" s="626" t="s">
        <v>590</v>
      </c>
      <c r="C216" s="626"/>
      <c r="D216" s="626"/>
      <c r="E216" s="626"/>
      <c r="F216" s="626"/>
      <c r="G216" s="371">
        <v>2</v>
      </c>
      <c r="H216" s="371">
        <v>114</v>
      </c>
      <c r="I216" s="627">
        <f t="shared" si="7"/>
        <v>228</v>
      </c>
      <c r="J216" s="628"/>
      <c r="K216" s="629"/>
    </row>
    <row r="217" spans="1:11" ht="15.75" x14ac:dyDescent="0.25">
      <c r="A217" s="456">
        <v>215</v>
      </c>
      <c r="B217" s="626" t="s">
        <v>591</v>
      </c>
      <c r="C217" s="626"/>
      <c r="D217" s="626"/>
      <c r="E217" s="626"/>
      <c r="F217" s="626"/>
      <c r="G217" s="371">
        <v>1</v>
      </c>
      <c r="H217" s="371">
        <v>1050</v>
      </c>
      <c r="I217" s="627">
        <f t="shared" si="7"/>
        <v>1050</v>
      </c>
      <c r="J217" s="628"/>
      <c r="K217" s="629"/>
    </row>
    <row r="218" spans="1:11" ht="15.75" x14ac:dyDescent="0.25">
      <c r="A218" s="456">
        <v>216</v>
      </c>
      <c r="B218" s="626" t="s">
        <v>592</v>
      </c>
      <c r="C218" s="626"/>
      <c r="D218" s="626"/>
      <c r="E218" s="626"/>
      <c r="F218" s="626"/>
      <c r="G218" s="371">
        <v>10</v>
      </c>
      <c r="H218" s="371">
        <v>17</v>
      </c>
      <c r="I218" s="627">
        <f t="shared" si="7"/>
        <v>170</v>
      </c>
      <c r="J218" s="628"/>
      <c r="K218" s="629"/>
    </row>
    <row r="219" spans="1:11" ht="15.75" x14ac:dyDescent="0.25">
      <c r="A219" s="456">
        <v>217</v>
      </c>
      <c r="B219" s="626" t="s">
        <v>593</v>
      </c>
      <c r="C219" s="626"/>
      <c r="D219" s="626"/>
      <c r="E219" s="626"/>
      <c r="F219" s="626"/>
      <c r="G219" s="371">
        <v>440</v>
      </c>
      <c r="H219" s="371">
        <v>1</v>
      </c>
      <c r="I219" s="627">
        <f t="shared" si="7"/>
        <v>440</v>
      </c>
      <c r="J219" s="628"/>
      <c r="K219" s="629"/>
    </row>
    <row r="220" spans="1:11" ht="15.75" x14ac:dyDescent="0.25">
      <c r="A220" s="456">
        <v>218</v>
      </c>
      <c r="B220" s="626" t="s">
        <v>590</v>
      </c>
      <c r="C220" s="626"/>
      <c r="D220" s="626"/>
      <c r="E220" s="626"/>
      <c r="F220" s="626"/>
      <c r="G220" s="371">
        <v>2</v>
      </c>
      <c r="H220" s="371">
        <v>100</v>
      </c>
      <c r="I220" s="627">
        <f t="shared" si="7"/>
        <v>200</v>
      </c>
      <c r="J220" s="628"/>
      <c r="K220" s="629"/>
    </row>
    <row r="221" spans="1:11" ht="15.75" x14ac:dyDescent="0.25">
      <c r="A221" s="456">
        <v>219</v>
      </c>
      <c r="B221" s="626" t="s">
        <v>594</v>
      </c>
      <c r="C221" s="626"/>
      <c r="D221" s="626"/>
      <c r="E221" s="626"/>
      <c r="F221" s="626"/>
      <c r="G221" s="371">
        <v>1</v>
      </c>
      <c r="H221" s="371">
        <v>194</v>
      </c>
      <c r="I221" s="627">
        <f t="shared" si="7"/>
        <v>194</v>
      </c>
      <c r="J221" s="628"/>
      <c r="K221" s="629"/>
    </row>
    <row r="222" spans="1:11" ht="15.75" x14ac:dyDescent="0.25">
      <c r="A222" s="456">
        <v>220</v>
      </c>
      <c r="B222" s="626" t="s">
        <v>594</v>
      </c>
      <c r="C222" s="626"/>
      <c r="D222" s="626"/>
      <c r="E222" s="626"/>
      <c r="F222" s="626"/>
      <c r="G222" s="371">
        <v>1</v>
      </c>
      <c r="H222" s="371">
        <v>41</v>
      </c>
      <c r="I222" s="627">
        <f t="shared" si="7"/>
        <v>41</v>
      </c>
      <c r="J222" s="628"/>
      <c r="K222" s="629"/>
    </row>
    <row r="223" spans="1:11" ht="15.75" x14ac:dyDescent="0.25">
      <c r="A223" s="456">
        <v>221</v>
      </c>
      <c r="B223" s="626" t="s">
        <v>590</v>
      </c>
      <c r="C223" s="626"/>
      <c r="D223" s="626"/>
      <c r="E223" s="626"/>
      <c r="F223" s="626"/>
      <c r="G223" s="371">
        <v>20</v>
      </c>
      <c r="H223" s="371">
        <v>194.48</v>
      </c>
      <c r="I223" s="627">
        <f t="shared" si="7"/>
        <v>3889.6</v>
      </c>
      <c r="J223" s="628"/>
      <c r="K223" s="629"/>
    </row>
    <row r="224" spans="1:11" ht="15.75" x14ac:dyDescent="0.25">
      <c r="A224" s="456">
        <v>222</v>
      </c>
      <c r="B224" s="626" t="s">
        <v>595</v>
      </c>
      <c r="C224" s="626"/>
      <c r="D224" s="626"/>
      <c r="E224" s="626"/>
      <c r="F224" s="626"/>
      <c r="G224" s="371">
        <v>1</v>
      </c>
      <c r="H224" s="371">
        <v>12000</v>
      </c>
      <c r="I224" s="633">
        <f t="shared" si="7"/>
        <v>12000</v>
      </c>
      <c r="J224" s="633"/>
      <c r="K224" s="633"/>
    </row>
    <row r="225" spans="1:11" ht="15.75" x14ac:dyDescent="0.25">
      <c r="A225" s="456">
        <v>223</v>
      </c>
      <c r="B225" s="630" t="s">
        <v>596</v>
      </c>
      <c r="C225" s="631"/>
      <c r="D225" s="631"/>
      <c r="E225" s="631"/>
      <c r="F225" s="632"/>
      <c r="G225" s="371">
        <v>1</v>
      </c>
      <c r="H225" s="371">
        <v>27000</v>
      </c>
      <c r="I225" s="633">
        <f t="shared" si="7"/>
        <v>27000</v>
      </c>
      <c r="J225" s="633"/>
      <c r="K225" s="633"/>
    </row>
    <row r="226" spans="1:11" ht="15.75" x14ac:dyDescent="0.25">
      <c r="A226" s="456">
        <v>224</v>
      </c>
      <c r="B226" s="630" t="s">
        <v>597</v>
      </c>
      <c r="C226" s="631"/>
      <c r="D226" s="631"/>
      <c r="E226" s="631"/>
      <c r="F226" s="632"/>
      <c r="G226" s="371">
        <v>1</v>
      </c>
      <c r="H226" s="371">
        <v>1000</v>
      </c>
      <c r="I226" s="633">
        <f t="shared" si="7"/>
        <v>1000</v>
      </c>
      <c r="J226" s="633"/>
      <c r="K226" s="633"/>
    </row>
  </sheetData>
  <mergeCells count="240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tabSelected="1"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70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20.12.2019 № 106-ОС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0"/>
    </row>
    <row r="3" spans="1:5" x14ac:dyDescent="0.25">
      <c r="A3" s="671" t="s">
        <v>138</v>
      </c>
      <c r="B3" s="671"/>
      <c r="C3" s="671"/>
      <c r="D3" s="671"/>
      <c r="E3" s="671"/>
    </row>
    <row r="4" spans="1:5" ht="13.5" customHeight="1" x14ac:dyDescent="0.25">
      <c r="A4" s="672" t="s">
        <v>162</v>
      </c>
      <c r="B4" s="672"/>
      <c r="C4" s="672"/>
      <c r="D4" s="672"/>
      <c r="E4" s="672"/>
    </row>
    <row r="5" spans="1:5" ht="6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81" t="s">
        <v>164</v>
      </c>
      <c r="B7" s="679" t="s">
        <v>165</v>
      </c>
      <c r="C7" s="673" t="s">
        <v>144</v>
      </c>
      <c r="D7" s="674"/>
      <c r="E7" s="675"/>
    </row>
    <row r="8" spans="1:5" ht="14.45" customHeight="1" x14ac:dyDescent="0.25">
      <c r="A8" s="682"/>
      <c r="B8" s="680"/>
      <c r="C8" s="676" t="s">
        <v>145</v>
      </c>
      <c r="D8" s="677"/>
      <c r="E8" s="678"/>
    </row>
    <row r="9" spans="1:5" ht="12" customHeight="1" x14ac:dyDescent="0.25">
      <c r="A9" s="682"/>
      <c r="B9" s="680"/>
      <c r="C9" s="116" t="s">
        <v>152</v>
      </c>
      <c r="D9" s="144" t="s">
        <v>146</v>
      </c>
      <c r="E9" s="281">
        <f>патриотика!D25</f>
        <v>2.2511999999999999</v>
      </c>
    </row>
    <row r="10" spans="1:5" ht="12" customHeight="1" x14ac:dyDescent="0.25">
      <c r="A10" s="682"/>
      <c r="B10" s="680"/>
      <c r="C10" s="116" t="s">
        <v>102</v>
      </c>
      <c r="D10" s="145" t="s">
        <v>146</v>
      </c>
      <c r="E10" s="281">
        <f>патриотика!D24</f>
        <v>0.40200000000000002</v>
      </c>
    </row>
    <row r="11" spans="1:5" ht="12" customHeight="1" x14ac:dyDescent="0.25">
      <c r="A11" s="682"/>
      <c r="B11" s="680"/>
      <c r="C11" s="664" t="s">
        <v>156</v>
      </c>
      <c r="D11" s="665"/>
      <c r="E11" s="666"/>
    </row>
    <row r="12" spans="1:5" ht="40.15" customHeight="1" x14ac:dyDescent="0.25">
      <c r="A12" s="682"/>
      <c r="B12" s="680"/>
      <c r="C12" s="130" t="s">
        <v>287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82"/>
      <c r="B13" s="680"/>
      <c r="C13" s="130" t="s">
        <v>288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82"/>
      <c r="B14" s="680"/>
      <c r="C14" s="130" t="s">
        <v>289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82"/>
      <c r="B15" s="680"/>
      <c r="C15" s="667" t="s">
        <v>157</v>
      </c>
      <c r="D15" s="668"/>
      <c r="E15" s="669"/>
    </row>
    <row r="16" spans="1:5" ht="30" hidden="1" customHeight="1" x14ac:dyDescent="0.25">
      <c r="A16" s="682"/>
      <c r="B16" s="680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82"/>
      <c r="B17" s="680"/>
      <c r="C17" s="140" t="str">
        <f>патриотика!A56</f>
        <v>Медаль с подвесом, гравированная, футляр</v>
      </c>
      <c r="D17" s="231" t="s">
        <v>91</v>
      </c>
      <c r="E17" s="95">
        <f>патриотика!E56</f>
        <v>12</v>
      </c>
    </row>
    <row r="18" spans="1:5" ht="12" customHeight="1" x14ac:dyDescent="0.25">
      <c r="A18" s="682"/>
      <c r="B18" s="680"/>
      <c r="C18" s="140" t="str">
        <f>патриотика!A57</f>
        <v>Организация питания участников мероприятия</v>
      </c>
      <c r="D18" s="303" t="s">
        <v>91</v>
      </c>
      <c r="E18" s="95">
        <f>патриотика!E57</f>
        <v>13</v>
      </c>
    </row>
    <row r="19" spans="1:5" ht="12" hidden="1" customHeight="1" x14ac:dyDescent="0.25">
      <c r="A19" s="682"/>
      <c r="B19" s="680"/>
      <c r="C19" s="140" t="str">
        <f>патриотика!A58</f>
        <v>Сетевая акция «Георгиевская ленточка»</v>
      </c>
      <c r="D19" s="303" t="s">
        <v>91</v>
      </c>
      <c r="E19" s="95">
        <f>патриотика!E58</f>
        <v>0</v>
      </c>
    </row>
    <row r="20" spans="1:5" ht="12" customHeight="1" x14ac:dyDescent="0.25">
      <c r="A20" s="682"/>
      <c r="B20" s="680"/>
      <c r="C20" s="140" t="str">
        <f>патриотика!A59</f>
        <v>Георгиевская ленточка (бабина)</v>
      </c>
      <c r="D20" s="303" t="s">
        <v>91</v>
      </c>
      <c r="E20" s="95">
        <f>патриотика!E59</f>
        <v>6</v>
      </c>
    </row>
    <row r="21" spans="1:5" ht="12" customHeight="1" x14ac:dyDescent="0.25">
      <c r="A21" s="682"/>
      <c r="B21" s="680"/>
      <c r="C21" s="140" t="str">
        <f>патриотика!A60</f>
        <v>Жилет "Волонтеры Победы"</v>
      </c>
      <c r="D21" s="303" t="s">
        <v>91</v>
      </c>
      <c r="E21" s="95">
        <f>патриотика!E60</f>
        <v>7</v>
      </c>
    </row>
    <row r="22" spans="1:5" ht="12" hidden="1" customHeight="1" x14ac:dyDescent="0.25">
      <c r="A22" s="682"/>
      <c r="B22" s="680"/>
      <c r="C22" s="140" t="str">
        <f>патриотика!A61</f>
        <v>Акция «Бессмертный полк».</v>
      </c>
      <c r="D22" s="303" t="s">
        <v>91</v>
      </c>
      <c r="E22" s="95">
        <f>патриотика!E61</f>
        <v>0</v>
      </c>
    </row>
    <row r="23" spans="1:5" ht="12" customHeight="1" x14ac:dyDescent="0.25">
      <c r="A23" s="682"/>
      <c r="B23" s="680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91</v>
      </c>
      <c r="E23" s="95">
        <f>патриотика!E62</f>
        <v>10</v>
      </c>
    </row>
    <row r="24" spans="1:5" ht="12" customHeight="1" x14ac:dyDescent="0.25">
      <c r="A24" s="682"/>
      <c r="B24" s="680"/>
      <c r="C24" s="140" t="str">
        <f>патриотика!A63</f>
        <v>Пленка для ламинирования Cactus 80мкм A4 (100шт) глянцевая 216x303мм CS-LPGA480100</v>
      </c>
      <c r="D24" s="303" t="s">
        <v>91</v>
      </c>
      <c r="E24" s="95">
        <f>патриотика!E63</f>
        <v>3</v>
      </c>
    </row>
    <row r="25" spans="1:5" ht="12" customHeight="1" x14ac:dyDescent="0.25">
      <c r="A25" s="682"/>
      <c r="B25" s="680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91</v>
      </c>
      <c r="E25" s="95">
        <f>патриотика!E64</f>
        <v>4</v>
      </c>
    </row>
    <row r="26" spans="1:5" ht="12" customHeight="1" x14ac:dyDescent="0.25">
      <c r="A26" s="682"/>
      <c r="B26" s="680"/>
      <c r="C26" s="140" t="str">
        <f>патриотика!A65</f>
        <v>Сетевая акция «Свеча Памяти»</v>
      </c>
      <c r="D26" s="303" t="s">
        <v>91</v>
      </c>
      <c r="E26" s="95">
        <f>патриотика!E65</f>
        <v>0</v>
      </c>
    </row>
    <row r="27" spans="1:5" ht="12" customHeight="1" x14ac:dyDescent="0.25">
      <c r="A27" s="682"/>
      <c r="B27" s="680"/>
      <c r="C27" s="140" t="str">
        <f>патриотика!A66</f>
        <v>Лампада с вкладышем</v>
      </c>
      <c r="D27" s="303" t="s">
        <v>91</v>
      </c>
      <c r="E27" s="95">
        <f>патриотика!E66</f>
        <v>300</v>
      </c>
    </row>
    <row r="28" spans="1:5" ht="12" customHeight="1" x14ac:dyDescent="0.25">
      <c r="A28" s="682"/>
      <c r="B28" s="680"/>
      <c r="C28" s="140" t="str">
        <f>патриотика!A67</f>
        <v>Парафиновый вкладыш</v>
      </c>
      <c r="D28" s="303" t="s">
        <v>91</v>
      </c>
      <c r="E28" s="95">
        <f>патриотика!E67</f>
        <v>330</v>
      </c>
    </row>
    <row r="29" spans="1:5" ht="12" customHeight="1" x14ac:dyDescent="0.25">
      <c r="A29" s="682"/>
      <c r="B29" s="680"/>
      <c r="C29" s="140" t="str">
        <f>патриотика!A68</f>
        <v>Баннер</v>
      </c>
      <c r="D29" s="303" t="s">
        <v>91</v>
      </c>
      <c r="E29" s="95">
        <f>патриотика!E68</f>
        <v>3</v>
      </c>
    </row>
    <row r="30" spans="1:5" ht="12" customHeight="1" x14ac:dyDescent="0.25">
      <c r="A30" s="682"/>
      <c r="B30" s="680"/>
      <c r="C30" s="140" t="str">
        <f>патриотика!A69</f>
        <v>Форма РККА комплект</v>
      </c>
      <c r="D30" s="303" t="s">
        <v>91</v>
      </c>
      <c r="E30" s="95">
        <f>патриотика!E69</f>
        <v>3</v>
      </c>
    </row>
    <row r="31" spans="1:5" ht="12" hidden="1" customHeight="1" x14ac:dyDescent="0.25">
      <c r="A31" s="682"/>
      <c r="B31" s="680"/>
      <c r="C31" s="140" t="str">
        <f>патриотика!A70</f>
        <v>Форма РККА комплект</v>
      </c>
      <c r="D31" s="303" t="s">
        <v>91</v>
      </c>
      <c r="E31" s="95">
        <f>патриотика!E70</f>
        <v>3</v>
      </c>
    </row>
    <row r="32" spans="1:5" ht="12" customHeight="1" x14ac:dyDescent="0.25">
      <c r="A32" s="682"/>
      <c r="B32" s="680"/>
      <c r="C32" s="140" t="str">
        <f>патриотика!A71</f>
        <v>Каска</v>
      </c>
      <c r="D32" s="303" t="s">
        <v>91</v>
      </c>
      <c r="E32" s="95">
        <f>патриотика!E71</f>
        <v>5</v>
      </c>
    </row>
    <row r="33" spans="1:5" ht="12" customHeight="1" x14ac:dyDescent="0.25">
      <c r="A33" s="682"/>
      <c r="B33" s="680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91</v>
      </c>
      <c r="E33" s="95">
        <f>патриотика!E72</f>
        <v>0</v>
      </c>
    </row>
    <row r="34" spans="1:5" ht="12" hidden="1" customHeight="1" x14ac:dyDescent="0.25">
      <c r="A34" s="682"/>
      <c r="B34" s="680"/>
      <c r="C34" s="140" t="str">
        <f>патриотика!A73</f>
        <v>Подарочные наборы</v>
      </c>
      <c r="D34" s="303" t="s">
        <v>91</v>
      </c>
      <c r="E34" s="95">
        <f>патриотика!E73</f>
        <v>4</v>
      </c>
    </row>
    <row r="35" spans="1:5" ht="12" customHeight="1" x14ac:dyDescent="0.25">
      <c r="A35" s="682"/>
      <c r="B35" s="680"/>
      <c r="C35" s="140" t="str">
        <f>патриотика!A74</f>
        <v>Баннер</v>
      </c>
      <c r="D35" s="303" t="s">
        <v>91</v>
      </c>
      <c r="E35" s="95">
        <f>патриотика!E74</f>
        <v>1</v>
      </c>
    </row>
    <row r="36" spans="1:5" ht="12" customHeight="1" x14ac:dyDescent="0.25">
      <c r="A36" s="682"/>
      <c r="B36" s="680"/>
      <c r="C36" s="140" t="str">
        <f>патриотика!A75</f>
        <v>Организация этно-краеведческого квеста на фестивале СЭВЭКИ</v>
      </c>
      <c r="D36" s="303" t="s">
        <v>91</v>
      </c>
      <c r="E36" s="95">
        <f>патриотика!E75</f>
        <v>0</v>
      </c>
    </row>
    <row r="37" spans="1:5" ht="12" customHeight="1" x14ac:dyDescent="0.25">
      <c r="A37" s="682"/>
      <c r="B37" s="680"/>
      <c r="C37" s="140" t="str">
        <f>патриотика!A76</f>
        <v>Подарочные наборы</v>
      </c>
      <c r="D37" s="303" t="s">
        <v>91</v>
      </c>
      <c r="E37" s="95">
        <f>патриотика!E76</f>
        <v>3</v>
      </c>
    </row>
    <row r="38" spans="1:5" ht="12" hidden="1" customHeight="1" x14ac:dyDescent="0.25">
      <c r="A38" s="682"/>
      <c r="B38" s="680"/>
      <c r="C38" s="140" t="str">
        <f>патриотика!A77</f>
        <v>Футболки</v>
      </c>
      <c r="D38" s="303" t="s">
        <v>91</v>
      </c>
      <c r="E38" s="95">
        <f>патриотика!E77</f>
        <v>10</v>
      </c>
    </row>
    <row r="39" spans="1:5" ht="12" customHeight="1" x14ac:dyDescent="0.25">
      <c r="A39" s="682"/>
      <c r="B39" s="680"/>
      <c r="C39" s="140" t="str">
        <f>патриотика!A78</f>
        <v>Баннер</v>
      </c>
      <c r="D39" s="303" t="s">
        <v>91</v>
      </c>
      <c r="E39" s="95">
        <f>патриотика!E78</f>
        <v>1</v>
      </c>
    </row>
    <row r="40" spans="1:5" ht="12" customHeight="1" x14ac:dyDescent="0.25">
      <c r="A40" s="682"/>
      <c r="B40" s="680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91</v>
      </c>
      <c r="E40" s="95">
        <f>патриотика!E79</f>
        <v>0</v>
      </c>
    </row>
    <row r="41" spans="1:5" ht="12" customHeight="1" x14ac:dyDescent="0.25">
      <c r="A41" s="682"/>
      <c r="B41" s="680"/>
      <c r="C41" s="140" t="str">
        <f>патриотика!A80</f>
        <v>Подарочные наборы</v>
      </c>
      <c r="D41" s="303" t="s">
        <v>91</v>
      </c>
      <c r="E41" s="95">
        <f>патриотика!E80</f>
        <v>3</v>
      </c>
    </row>
    <row r="42" spans="1:5" ht="12" hidden="1" customHeight="1" x14ac:dyDescent="0.25">
      <c r="A42" s="682"/>
      <c r="B42" s="680"/>
      <c r="C42" s="140" t="str">
        <f>патриотика!A81</f>
        <v>Футболка поло для судей</v>
      </c>
      <c r="D42" s="303" t="s">
        <v>91</v>
      </c>
      <c r="E42" s="95">
        <f>патриотика!E81</f>
        <v>6</v>
      </c>
    </row>
    <row r="43" spans="1:5" ht="12" customHeight="1" x14ac:dyDescent="0.25">
      <c r="A43" s="682"/>
      <c r="B43" s="680"/>
      <c r="C43" s="140" t="str">
        <f>патриотика!A82</f>
        <v>Баннер</v>
      </c>
      <c r="D43" s="303" t="s">
        <v>91</v>
      </c>
      <c r="E43" s="95">
        <f>патриотика!E82</f>
        <v>1</v>
      </c>
    </row>
    <row r="44" spans="1:5" ht="12" customHeight="1" x14ac:dyDescent="0.25">
      <c r="A44" s="682"/>
      <c r="B44" s="680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91</v>
      </c>
      <c r="E44" s="95">
        <f>патриотика!E83</f>
        <v>0</v>
      </c>
    </row>
    <row r="45" spans="1:5" ht="12" customHeight="1" x14ac:dyDescent="0.25">
      <c r="A45" s="682"/>
      <c r="B45" s="680"/>
      <c r="C45" s="140" t="str">
        <f>патриотика!A84</f>
        <v>Подарочные наборы</v>
      </c>
      <c r="D45" s="303" t="s">
        <v>91</v>
      </c>
      <c r="E45" s="95">
        <f>патриотика!E84</f>
        <v>3</v>
      </c>
    </row>
    <row r="46" spans="1:5" ht="12" hidden="1" customHeight="1" x14ac:dyDescent="0.25">
      <c r="A46" s="682"/>
      <c r="B46" s="680"/>
      <c r="C46" s="140">
        <f>патриотика!A87</f>
        <v>0</v>
      </c>
      <c r="D46" s="303" t="s">
        <v>91</v>
      </c>
      <c r="E46" s="355"/>
    </row>
    <row r="47" spans="1:5" ht="12" hidden="1" customHeight="1" x14ac:dyDescent="0.25">
      <c r="A47" s="682"/>
      <c r="B47" s="680"/>
      <c r="C47" s="140">
        <f>патриотика!A88</f>
        <v>0</v>
      </c>
      <c r="D47" s="303" t="s">
        <v>91</v>
      </c>
      <c r="E47" s="355"/>
    </row>
    <row r="48" spans="1:5" ht="12" hidden="1" customHeight="1" x14ac:dyDescent="0.25">
      <c r="A48" s="682"/>
      <c r="B48" s="680"/>
      <c r="C48" s="140">
        <f>патриотика!A89</f>
        <v>0</v>
      </c>
      <c r="D48" s="303" t="s">
        <v>91</v>
      </c>
      <c r="E48" s="355"/>
    </row>
    <row r="49" spans="1:5" ht="12" hidden="1" customHeight="1" x14ac:dyDescent="0.25">
      <c r="A49" s="682"/>
      <c r="B49" s="680"/>
      <c r="C49" s="140">
        <f>патриотика!A90</f>
        <v>0</v>
      </c>
      <c r="D49" s="303" t="s">
        <v>91</v>
      </c>
      <c r="E49" s="355"/>
    </row>
    <row r="50" spans="1:5" ht="26.45" customHeight="1" x14ac:dyDescent="0.25">
      <c r="A50" s="682"/>
      <c r="B50" s="680"/>
      <c r="C50" s="683" t="s">
        <v>147</v>
      </c>
      <c r="D50" s="684"/>
      <c r="E50" s="685"/>
    </row>
    <row r="51" spans="1:5" ht="14.45" customHeight="1" x14ac:dyDescent="0.25">
      <c r="A51" s="682"/>
      <c r="B51" s="680"/>
      <c r="C51" s="683" t="s">
        <v>148</v>
      </c>
      <c r="D51" s="684"/>
      <c r="E51" s="685"/>
    </row>
    <row r="52" spans="1:5" ht="14.45" customHeight="1" x14ac:dyDescent="0.25">
      <c r="A52" s="682"/>
      <c r="B52" s="680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82"/>
      <c r="B53" s="680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82"/>
      <c r="B54" s="680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82"/>
      <c r="B55" s="680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82"/>
      <c r="B56" s="680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82"/>
      <c r="B57" s="680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82"/>
      <c r="B58" s="680"/>
      <c r="C58" s="689" t="s">
        <v>149</v>
      </c>
      <c r="D58" s="690"/>
      <c r="E58" s="691"/>
    </row>
    <row r="59" spans="1:5" ht="23.25" customHeight="1" x14ac:dyDescent="0.25">
      <c r="A59" s="682"/>
      <c r="B59" s="680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82"/>
      <c r="B60" s="680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82"/>
      <c r="B61" s="680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82"/>
      <c r="B62" s="680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82"/>
      <c r="B63" s="680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82"/>
      <c r="B64" s="680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82"/>
      <c r="B65" s="680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82"/>
      <c r="B66" s="680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82"/>
      <c r="B67" s="680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82"/>
      <c r="B68" s="680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82"/>
      <c r="B69" s="680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82"/>
      <c r="B70" s="680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82"/>
      <c r="B71" s="680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82"/>
      <c r="B72" s="680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82"/>
      <c r="B73" s="680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82"/>
      <c r="B74" s="680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82"/>
      <c r="B75" s="680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82"/>
      <c r="B76" s="680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82"/>
      <c r="B77" s="680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82"/>
      <c r="B78" s="680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82"/>
      <c r="B79" s="680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82"/>
      <c r="B80" s="680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82"/>
      <c r="B81" s="680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82"/>
      <c r="B82" s="680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82"/>
      <c r="B83" s="680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82"/>
      <c r="B84" s="680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82"/>
      <c r="B85" s="680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82"/>
      <c r="B86" s="680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82"/>
      <c r="B87" s="680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82"/>
      <c r="B88" s="680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82"/>
      <c r="B89" s="680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82"/>
      <c r="B90" s="680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82"/>
      <c r="B91" s="680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82"/>
      <c r="B92" s="680"/>
      <c r="C92" s="686" t="s">
        <v>150</v>
      </c>
      <c r="D92" s="687"/>
      <c r="E92" s="688"/>
    </row>
    <row r="93" spans="1:5" ht="14.45" customHeight="1" x14ac:dyDescent="0.25">
      <c r="A93" s="682"/>
      <c r="B93" s="680"/>
      <c r="C93" s="150" t="str">
        <f>'инновации+добровольчество'!A148</f>
        <v>Договор ВЗ (связь по краю)</v>
      </c>
      <c r="D93" s="108" t="s">
        <v>95</v>
      </c>
      <c r="E93" s="282">
        <f>патриотика!D165</f>
        <v>0.40200000000000002</v>
      </c>
    </row>
    <row r="94" spans="1:5" ht="12" customHeight="1" x14ac:dyDescent="0.25">
      <c r="A94" s="682"/>
      <c r="B94" s="680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82"/>
      <c r="B95" s="680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82"/>
      <c r="B96" s="680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82"/>
      <c r="B97" s="680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82"/>
      <c r="B98" s="680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82"/>
      <c r="B99" s="680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</v>
      </c>
    </row>
    <row r="100" spans="1:5" ht="12" customHeight="1" x14ac:dyDescent="0.25">
      <c r="A100" s="682"/>
      <c r="B100" s="680"/>
      <c r="C100" s="664" t="s">
        <v>151</v>
      </c>
      <c r="D100" s="665"/>
      <c r="E100" s="666"/>
    </row>
    <row r="101" spans="1:5" ht="21" customHeight="1" x14ac:dyDescent="0.25">
      <c r="A101" s="682"/>
      <c r="B101" s="680"/>
      <c r="C101" s="117" t="str">
        <f>'натур показатели инновации+добр'!C84</f>
        <v>Заведующий МЦ</v>
      </c>
      <c r="D101" s="151" t="s">
        <v>155</v>
      </c>
      <c r="E101" s="258">
        <f>патриотика!E96</f>
        <v>0.40200000000000002</v>
      </c>
    </row>
    <row r="102" spans="1:5" ht="12" customHeight="1" x14ac:dyDescent="0.25">
      <c r="A102" s="682"/>
      <c r="B102" s="680"/>
      <c r="C102" s="129" t="s">
        <v>153</v>
      </c>
      <c r="D102" s="151" t="s">
        <v>146</v>
      </c>
      <c r="E102" s="258">
        <f>патриотика!E97</f>
        <v>0.40200000000000002</v>
      </c>
    </row>
    <row r="103" spans="1:5" ht="12" customHeight="1" x14ac:dyDescent="0.25">
      <c r="A103" s="682"/>
      <c r="B103" s="680"/>
      <c r="C103" s="129" t="s">
        <v>96</v>
      </c>
      <c r="D103" s="151" t="s">
        <v>146</v>
      </c>
      <c r="E103" s="258">
        <f>патриотика!E98</f>
        <v>0.20100000000000001</v>
      </c>
    </row>
    <row r="104" spans="1:5" ht="12" customHeight="1" x14ac:dyDescent="0.25">
      <c r="A104" s="682"/>
      <c r="B104" s="680"/>
      <c r="C104" s="129" t="s">
        <v>154</v>
      </c>
      <c r="D104" s="151" t="s">
        <v>146</v>
      </c>
      <c r="E104" s="258">
        <f>патриотика!E99</f>
        <v>0.40200000000000002</v>
      </c>
    </row>
    <row r="105" spans="1:5" ht="12" customHeight="1" x14ac:dyDescent="0.25">
      <c r="A105" s="682"/>
      <c r="B105" s="680"/>
      <c r="C105" s="513" t="s">
        <v>158</v>
      </c>
      <c r="D105" s="514"/>
      <c r="E105" s="515"/>
    </row>
    <row r="106" spans="1:5" ht="28.15" customHeight="1" x14ac:dyDescent="0.25">
      <c r="A106" s="682"/>
      <c r="B106" s="680"/>
      <c r="C106" s="131" t="str">
        <f>'инновации+добровольчество'!A114</f>
        <v>Пособие по уходу за ребенком до 3-х лет</v>
      </c>
      <c r="D106" s="132" t="s">
        <v>134</v>
      </c>
      <c r="E106" s="283">
        <f>E101</f>
        <v>0.40200000000000002</v>
      </c>
    </row>
    <row r="107" spans="1:5" ht="28.15" customHeight="1" x14ac:dyDescent="0.25">
      <c r="A107" s="682"/>
      <c r="B107" s="680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134</v>
      </c>
      <c r="E107" s="283">
        <f t="shared" ref="E107:E109" si="0">E102</f>
        <v>0.40200000000000002</v>
      </c>
    </row>
    <row r="108" spans="1:5" ht="28.15" customHeight="1" x14ac:dyDescent="0.25">
      <c r="A108" s="682"/>
      <c r="B108" s="680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134</v>
      </c>
      <c r="E108" s="283">
        <v>0.40200000000000002</v>
      </c>
    </row>
    <row r="109" spans="1:5" ht="28.15" customHeight="1" x14ac:dyDescent="0.25">
      <c r="A109" s="682"/>
      <c r="B109" s="680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134</v>
      </c>
      <c r="E109" s="283">
        <f t="shared" si="0"/>
        <v>0.40200000000000002</v>
      </c>
    </row>
    <row r="110" spans="1:5" ht="25.9" customHeight="1" x14ac:dyDescent="0.25">
      <c r="A110" s="682"/>
      <c r="B110" s="680"/>
      <c r="C110" s="664" t="s">
        <v>159</v>
      </c>
      <c r="D110" s="665"/>
      <c r="E110" s="666"/>
    </row>
    <row r="111" spans="1:5" ht="40.15" customHeight="1" x14ac:dyDescent="0.25">
      <c r="A111" s="682"/>
      <c r="B111" s="680"/>
      <c r="C111" s="130" t="s">
        <v>287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82"/>
      <c r="B112" s="680"/>
      <c r="C112" s="130" t="s">
        <v>288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82"/>
      <c r="B113" s="680"/>
      <c r="C113" s="130" t="s">
        <v>289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82"/>
      <c r="B114" s="680"/>
      <c r="C114" s="516" t="s">
        <v>160</v>
      </c>
      <c r="D114" s="517"/>
      <c r="E114" s="518"/>
    </row>
    <row r="115" spans="1:5" ht="18.600000000000001" customHeight="1" x14ac:dyDescent="0.25">
      <c r="A115" s="682"/>
      <c r="B115" s="680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82"/>
      <c r="B116" s="680"/>
      <c r="C116" s="686" t="s">
        <v>161</v>
      </c>
      <c r="D116" s="687"/>
      <c r="E116" s="688"/>
    </row>
    <row r="117" spans="1:5" ht="14.45" customHeight="1" x14ac:dyDescent="0.25">
      <c r="A117" s="682"/>
      <c r="B117" s="680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82"/>
      <c r="B118" s="680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82"/>
      <c r="B119" s="680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82"/>
      <c r="B120" s="680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82"/>
      <c r="B121" s="680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82"/>
      <c r="B122" s="680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82"/>
      <c r="B123" s="680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82"/>
      <c r="B124" s="680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82"/>
      <c r="B125" s="680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82"/>
      <c r="B126" s="680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82"/>
      <c r="B127" s="680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82"/>
      <c r="B128" s="680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82"/>
      <c r="B129" s="680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82"/>
      <c r="B130" s="680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82"/>
      <c r="B131" s="680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82"/>
      <c r="B132" s="680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82"/>
      <c r="B133" s="680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82"/>
      <c r="B134" s="680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82"/>
      <c r="B135" s="680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82"/>
      <c r="B136" s="680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82"/>
      <c r="B137" s="680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82"/>
      <c r="B138" s="680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82"/>
      <c r="B139" s="680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82"/>
      <c r="B140" s="680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82"/>
      <c r="B141" s="680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82"/>
      <c r="B142" s="680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82"/>
      <c r="B143" s="680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82"/>
      <c r="B144" s="680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82"/>
      <c r="B145" s="680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82"/>
      <c r="B146" s="680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82"/>
      <c r="B147" s="680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82"/>
      <c r="B148" s="680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82"/>
      <c r="B149" s="680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82"/>
      <c r="B150" s="680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82"/>
      <c r="B151" s="680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82"/>
      <c r="B152" s="680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82"/>
      <c r="B153" s="680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82"/>
      <c r="B154" s="680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82"/>
      <c r="B155" s="680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82"/>
      <c r="B156" s="680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82"/>
      <c r="B157" s="680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82"/>
      <c r="B158" s="680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82"/>
      <c r="B159" s="680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82"/>
      <c r="B160" s="680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82"/>
      <c r="B161" s="680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82"/>
      <c r="B162" s="680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82"/>
      <c r="B163" s="680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82"/>
      <c r="B164" s="680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82"/>
      <c r="B165" s="680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82"/>
      <c r="B166" s="680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82"/>
      <c r="B167" s="680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82"/>
      <c r="B168" s="680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82"/>
      <c r="B169" s="680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82"/>
      <c r="B170" s="680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82"/>
      <c r="B171" s="680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82"/>
      <c r="B172" s="680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82"/>
      <c r="B173" s="680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82"/>
      <c r="B174" s="680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82"/>
      <c r="B175" s="680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82"/>
      <c r="B176" s="680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82"/>
      <c r="B177" s="680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82"/>
      <c r="B178" s="680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82"/>
      <c r="B179" s="680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82"/>
      <c r="B180" s="680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82"/>
      <c r="B181" s="680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82"/>
      <c r="B182" s="680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82"/>
      <c r="B183" s="680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82"/>
      <c r="B184" s="680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82"/>
      <c r="B185" s="680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82"/>
      <c r="B186" s="680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82"/>
      <c r="B187" s="680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82"/>
      <c r="B188" s="680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82"/>
      <c r="B189" s="680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82"/>
      <c r="B190" s="680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82"/>
      <c r="B191" s="680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82"/>
      <c r="B192" s="680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82"/>
      <c r="B193" s="680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82"/>
      <c r="B194" s="680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82"/>
      <c r="B195" s="680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82"/>
      <c r="B196" s="680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82"/>
      <c r="B197" s="680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82"/>
      <c r="B198" s="680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82"/>
      <c r="B199" s="680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82"/>
      <c r="B200" s="680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82"/>
      <c r="B201" s="680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82"/>
      <c r="B202" s="680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82"/>
      <c r="B203" s="680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82"/>
      <c r="B204" s="680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82"/>
      <c r="B205" s="680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82"/>
      <c r="B206" s="680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82"/>
      <c r="B207" s="680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82"/>
      <c r="B208" s="680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82"/>
      <c r="B209" s="680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82"/>
      <c r="B210" s="680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82"/>
      <c r="B211" s="680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82"/>
      <c r="B212" s="680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82"/>
      <c r="B213" s="680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82"/>
      <c r="B214" s="680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82"/>
      <c r="B215" s="680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82"/>
      <c r="B216" s="680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82"/>
      <c r="B217" s="680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82"/>
      <c r="B218" s="680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82"/>
      <c r="B219" s="680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82"/>
      <c r="B220" s="680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82"/>
      <c r="B221" s="680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82"/>
      <c r="B222" s="680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82"/>
      <c r="B223" s="680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82"/>
      <c r="B224" s="680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82"/>
      <c r="B225" s="680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82"/>
      <c r="B226" s="680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82"/>
      <c r="B227" s="680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82"/>
      <c r="B228" s="680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82"/>
      <c r="B229" s="680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82"/>
      <c r="B230" s="680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82"/>
      <c r="B231" s="680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82"/>
      <c r="B232" s="680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82"/>
      <c r="B233" s="680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82"/>
      <c r="B234" s="680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82"/>
      <c r="B235" s="680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82"/>
      <c r="B236" s="680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82"/>
      <c r="B237" s="680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82"/>
      <c r="B238" s="680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82"/>
      <c r="B239" s="680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82"/>
      <c r="B240" s="680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82"/>
      <c r="B241" s="680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82"/>
      <c r="B242" s="680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82"/>
      <c r="B243" s="680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82"/>
      <c r="B244" s="680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82"/>
      <c r="B245" s="680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82"/>
      <c r="B246" s="680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82"/>
      <c r="B247" s="680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82"/>
      <c r="B248" s="680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82"/>
      <c r="B249" s="680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82"/>
      <c r="B250" s="680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82"/>
      <c r="B251" s="680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82"/>
      <c r="B252" s="680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82"/>
      <c r="B253" s="680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82"/>
      <c r="B254" s="680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82"/>
      <c r="B255" s="680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82"/>
      <c r="B256" s="680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82"/>
      <c r="B257" s="680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82"/>
      <c r="B258" s="680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82"/>
      <c r="B259" s="680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82"/>
      <c r="B260" s="680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82"/>
      <c r="B261" s="680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82"/>
      <c r="B262" s="680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82"/>
      <c r="B263" s="680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82"/>
      <c r="B264" s="680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82"/>
      <c r="B265" s="680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82"/>
      <c r="B266" s="680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82"/>
      <c r="B267" s="680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82"/>
      <c r="B268" s="680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82"/>
      <c r="B269" s="680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82"/>
      <c r="B270" s="680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82"/>
      <c r="B271" s="680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82"/>
      <c r="B272" s="680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82"/>
      <c r="B273" s="680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82"/>
      <c r="B274" s="680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82"/>
      <c r="B275" s="680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82"/>
      <c r="B276" s="680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82"/>
      <c r="B277" s="680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82"/>
      <c r="B278" s="680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82"/>
      <c r="B279" s="680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82"/>
      <c r="B280" s="680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82"/>
      <c r="B281" s="680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82"/>
      <c r="B282" s="680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82"/>
      <c r="B283" s="680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82"/>
      <c r="B284" s="680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82"/>
      <c r="B285" s="680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82"/>
      <c r="B286" s="680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82"/>
      <c r="B287" s="680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82"/>
      <c r="B288" s="680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82"/>
      <c r="B289" s="680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82"/>
      <c r="B290" s="680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82"/>
      <c r="B291" s="680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82"/>
      <c r="B292" s="680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82"/>
      <c r="B293" s="680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82"/>
      <c r="B294" s="680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82"/>
      <c r="B295" s="680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82"/>
      <c r="B296" s="680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82"/>
      <c r="B297" s="680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82"/>
      <c r="B298" s="680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82"/>
      <c r="B299" s="680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82"/>
      <c r="B300" s="680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82"/>
      <c r="B301" s="680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82"/>
      <c r="B302" s="680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82"/>
      <c r="B303" s="680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82"/>
      <c r="B304" s="680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82"/>
      <c r="B305" s="680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82"/>
      <c r="B306" s="680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82"/>
      <c r="B307" s="680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82"/>
      <c r="B308" s="680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82"/>
      <c r="B309" s="680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82"/>
      <c r="B310" s="680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82"/>
      <c r="B311" s="680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82"/>
      <c r="B312" s="680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82"/>
      <c r="B313" s="680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82"/>
      <c r="B314" s="680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82"/>
      <c r="B315" s="680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82"/>
      <c r="B316" s="680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82"/>
      <c r="B317" s="680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82"/>
      <c r="B318" s="680"/>
      <c r="C318" s="120" t="str">
        <f>'натур показатели инновации+добр'!C302</f>
        <v>Клей</v>
      </c>
      <c r="D318" s="69" t="s">
        <v>91</v>
      </c>
      <c r="E318" s="181">
        <f>патриотика!D426</f>
        <v>0.40200000000000002</v>
      </c>
    </row>
    <row r="319" spans="1:5" x14ac:dyDescent="0.25">
      <c r="A319" s="682"/>
      <c r="B319" s="680"/>
      <c r="C319" s="120" t="str">
        <f>'натур показатели инновации+добр'!C303</f>
        <v>Крышка горловины</v>
      </c>
      <c r="D319" s="69" t="s">
        <v>91</v>
      </c>
      <c r="E319" s="181">
        <f>патриотика!D427</f>
        <v>0.80400000000000005</v>
      </c>
    </row>
    <row r="320" spans="1:5" x14ac:dyDescent="0.25">
      <c r="A320" s="682"/>
      <c r="B320" s="680"/>
      <c r="C320" s="120" t="str">
        <f>'натур показатели инновации+добр'!C304</f>
        <v>папка скоросшиватель</v>
      </c>
      <c r="D320" s="69" t="s">
        <v>91</v>
      </c>
      <c r="E320" s="181">
        <f>патриотика!D428</f>
        <v>4.0200000000000005</v>
      </c>
    </row>
    <row r="321" spans="1:5" x14ac:dyDescent="0.25">
      <c r="A321" s="682"/>
      <c r="B321" s="680"/>
      <c r="C321" s="120" t="str">
        <f>'натур показатели инновации+добр'!C305</f>
        <v>Прессвол РОР-АР 3,5*2,3м</v>
      </c>
      <c r="D321" s="69" t="s">
        <v>91</v>
      </c>
      <c r="E321" s="181">
        <f>патриотика!D429</f>
        <v>0.40200000000000002</v>
      </c>
    </row>
    <row r="322" spans="1:5" x14ac:dyDescent="0.25">
      <c r="A322" s="682"/>
      <c r="B322" s="680"/>
      <c r="C322" s="120" t="str">
        <f>'натур показатели инновации+добр'!C306</f>
        <v>плинтус кабель-канал</v>
      </c>
      <c r="D322" s="69" t="s">
        <v>91</v>
      </c>
      <c r="E322" s="181">
        <f>патриотика!D430</f>
        <v>1.206</v>
      </c>
    </row>
    <row r="323" spans="1:5" x14ac:dyDescent="0.25">
      <c r="A323" s="682"/>
      <c r="B323" s="680"/>
      <c r="C323" s="120" t="str">
        <f>'натур показатели инновации+добр'!C307</f>
        <v>валик малярный L</v>
      </c>
      <c r="D323" s="69" t="s">
        <v>91</v>
      </c>
      <c r="E323" s="181">
        <f>патриотика!D431</f>
        <v>0.80400000000000005</v>
      </c>
    </row>
    <row r="324" spans="1:5" x14ac:dyDescent="0.25">
      <c r="A324" s="682"/>
      <c r="B324" s="680"/>
      <c r="C324" s="120" t="str">
        <f>'натур показатели инновации+добр'!C308</f>
        <v>валик малярный профи</v>
      </c>
      <c r="D324" s="69" t="s">
        <v>91</v>
      </c>
      <c r="E324" s="181">
        <f>патриотика!D432</f>
        <v>0.80400000000000005</v>
      </c>
    </row>
    <row r="325" spans="1:5" x14ac:dyDescent="0.25">
      <c r="A325" s="682"/>
      <c r="B325" s="680"/>
      <c r="C325" s="120" t="str">
        <f>'натур показатели инновации+добр'!C309</f>
        <v>кабель-канал</v>
      </c>
      <c r="D325" s="69" t="s">
        <v>91</v>
      </c>
      <c r="E325" s="181">
        <f>патриотика!D433</f>
        <v>2.0100000000000002</v>
      </c>
    </row>
    <row r="326" spans="1:5" x14ac:dyDescent="0.25">
      <c r="A326" s="682"/>
      <c r="B326" s="680"/>
      <c r="C326" s="120" t="str">
        <f>'натур показатели инновации+добр'!C310</f>
        <v>ванночка малярная</v>
      </c>
      <c r="D326" s="69" t="s">
        <v>91</v>
      </c>
      <c r="E326" s="181">
        <f>патриотика!D434</f>
        <v>0.80400000000000005</v>
      </c>
    </row>
    <row r="327" spans="1:5" x14ac:dyDescent="0.25">
      <c r="A327" s="682"/>
      <c r="B327" s="680"/>
      <c r="C327" s="120" t="str">
        <f>'натур показатели инновации+добр'!C311</f>
        <v>шайба крановая</v>
      </c>
      <c r="D327" s="69" t="s">
        <v>91</v>
      </c>
      <c r="E327" s="181">
        <f>патриотика!D435</f>
        <v>8.0400000000000009</v>
      </c>
    </row>
    <row r="328" spans="1:5" x14ac:dyDescent="0.25">
      <c r="A328" s="682"/>
      <c r="B328" s="680"/>
      <c r="C328" s="120" t="str">
        <f>'натур показатели инновации+добр'!C312</f>
        <v>эмаль аэрозоль</v>
      </c>
      <c r="D328" s="69" t="s">
        <v>91</v>
      </c>
      <c r="E328" s="181">
        <f>патриотика!D436</f>
        <v>0.80400000000000005</v>
      </c>
    </row>
    <row r="329" spans="1:5" x14ac:dyDescent="0.25">
      <c r="A329" s="682"/>
      <c r="B329" s="680"/>
      <c r="C329" s="120" t="str">
        <f>'натур показатели инновации+добр'!C313</f>
        <v>Папка-регистратор</v>
      </c>
      <c r="D329" s="69" t="s">
        <v>91</v>
      </c>
      <c r="E329" s="181">
        <f>патриотика!D437</f>
        <v>8.8440000000000012</v>
      </c>
    </row>
    <row r="330" spans="1:5" x14ac:dyDescent="0.25">
      <c r="A330" s="682"/>
      <c r="B330" s="680"/>
      <c r="C330" s="120" t="str">
        <f>'натур показатели инновации+добр'!C314</f>
        <v>Блок питания</v>
      </c>
      <c r="D330" s="69" t="s">
        <v>91</v>
      </c>
      <c r="E330" s="181">
        <f>патриотика!D438</f>
        <v>0.40200000000000002</v>
      </c>
    </row>
    <row r="331" spans="1:5" x14ac:dyDescent="0.25">
      <c r="A331" s="682"/>
      <c r="B331" s="680"/>
      <c r="C331" s="120" t="str">
        <f>'натур показатели инновации+добр'!C315</f>
        <v>Кабель</v>
      </c>
      <c r="D331" s="69" t="s">
        <v>91</v>
      </c>
      <c r="E331" s="181">
        <f>патриотика!D439</f>
        <v>1.206</v>
      </c>
    </row>
    <row r="332" spans="1:5" x14ac:dyDescent="0.25">
      <c r="A332" s="682"/>
      <c r="B332" s="680"/>
      <c r="C332" s="120" t="str">
        <f>'натур показатели инновации+добр'!C316</f>
        <v>Карта памяти</v>
      </c>
      <c r="D332" s="69" t="s">
        <v>91</v>
      </c>
      <c r="E332" s="181">
        <f>патриотика!D440</f>
        <v>0.80400000000000005</v>
      </c>
    </row>
    <row r="333" spans="1:5" x14ac:dyDescent="0.25">
      <c r="A333" s="682"/>
      <c r="B333" s="680"/>
      <c r="C333" s="120" t="str">
        <f>'натур показатели инновации+добр'!C317</f>
        <v>Кабель</v>
      </c>
      <c r="D333" s="69" t="s">
        <v>91</v>
      </c>
      <c r="E333" s="181">
        <f>патриотика!D441</f>
        <v>0.40200000000000002</v>
      </c>
    </row>
    <row r="334" spans="1:5" x14ac:dyDescent="0.25">
      <c r="A334" s="682"/>
      <c r="B334" s="680"/>
      <c r="C334" s="120" t="str">
        <f>'натур показатели инновации+добр'!C318</f>
        <v>Бумага Lomond 230</v>
      </c>
      <c r="D334" s="69" t="s">
        <v>91</v>
      </c>
      <c r="E334" s="181">
        <f>патриотика!D442</f>
        <v>0.80400000000000005</v>
      </c>
    </row>
    <row r="335" spans="1:5" x14ac:dyDescent="0.25">
      <c r="A335" s="682"/>
      <c r="B335" s="680"/>
      <c r="C335" s="120" t="str">
        <f>'натур показатели инновации+добр'!C319</f>
        <v>Бумага Lomond 140</v>
      </c>
      <c r="D335" s="69" t="s">
        <v>91</v>
      </c>
      <c r="E335" s="181">
        <f>патриотика!D443</f>
        <v>0.80400000000000005</v>
      </c>
    </row>
    <row r="336" spans="1:5" x14ac:dyDescent="0.25">
      <c r="A336" s="682"/>
      <c r="B336" s="680"/>
      <c r="C336" s="120" t="str">
        <f>'натур показатели инновации+добр'!C320</f>
        <v>Бумага Lomond 200</v>
      </c>
      <c r="D336" s="69" t="s">
        <v>91</v>
      </c>
      <c r="E336" s="181">
        <f>патриотика!D444</f>
        <v>0.80400000000000005</v>
      </c>
    </row>
    <row r="337" spans="1:5" x14ac:dyDescent="0.25">
      <c r="A337" s="682"/>
      <c r="B337" s="680"/>
      <c r="C337" s="120" t="str">
        <f>'натур показатели инновации+добр'!C321</f>
        <v>Бумага Cactus 180</v>
      </c>
      <c r="D337" s="69" t="s">
        <v>91</v>
      </c>
      <c r="E337" s="181">
        <f>патриотика!D445</f>
        <v>0.80400000000000005</v>
      </c>
    </row>
    <row r="338" spans="1:5" x14ac:dyDescent="0.25">
      <c r="A338" s="682"/>
      <c r="B338" s="680"/>
      <c r="C338" s="120" t="str">
        <f>'натур показатели инновации+добр'!C322</f>
        <v>Бумага Cactus 230</v>
      </c>
      <c r="D338" s="69" t="s">
        <v>91</v>
      </c>
      <c r="E338" s="181">
        <f>патриотика!D446</f>
        <v>0.80400000000000005</v>
      </c>
    </row>
    <row r="339" spans="1:5" x14ac:dyDescent="0.25">
      <c r="A339" s="682"/>
      <c r="B339" s="680"/>
      <c r="C339" s="120" t="str">
        <f>'натур показатели инновации+добр'!C323</f>
        <v>Бумага офисная А3</v>
      </c>
      <c r="D339" s="69" t="s">
        <v>91</v>
      </c>
      <c r="E339" s="181">
        <f>патриотика!D447</f>
        <v>2.0100000000000002</v>
      </c>
    </row>
    <row r="340" spans="1:5" x14ac:dyDescent="0.25">
      <c r="A340" s="682"/>
      <c r="B340" s="680"/>
      <c r="C340" s="120" t="str">
        <f>'натур показатели инновации+добр'!C324</f>
        <v>Бумага Lomond А3</v>
      </c>
      <c r="D340" s="69" t="s">
        <v>91</v>
      </c>
      <c r="E340" s="181">
        <f>патриотика!D448</f>
        <v>1.6080000000000001</v>
      </c>
    </row>
    <row r="341" spans="1:5" x14ac:dyDescent="0.25">
      <c r="A341" s="682"/>
      <c r="B341" s="680"/>
      <c r="C341" s="120" t="str">
        <f>'натур показатели инновации+добр'!C325</f>
        <v>Папка-регистратор</v>
      </c>
      <c r="D341" s="69" t="s">
        <v>91</v>
      </c>
      <c r="E341" s="181">
        <f>патриотика!D449</f>
        <v>4.0200000000000005</v>
      </c>
    </row>
    <row r="342" spans="1:5" x14ac:dyDescent="0.25">
      <c r="A342" s="682"/>
      <c r="B342" s="680"/>
      <c r="C342" s="120" t="str">
        <f>'натур показатели инновации+добр'!C326</f>
        <v>Блокнот для флипчарта</v>
      </c>
      <c r="D342" s="69" t="s">
        <v>91</v>
      </c>
      <c r="E342" s="181">
        <f>патриотика!D450</f>
        <v>2.0100000000000002</v>
      </c>
    </row>
    <row r="343" spans="1:5" x14ac:dyDescent="0.25">
      <c r="A343" s="682"/>
      <c r="B343" s="680"/>
      <c r="C343" s="120" t="str">
        <f>'натур показатели инновации+добр'!C327</f>
        <v>Чернила для заправки комплект</v>
      </c>
      <c r="D343" s="69" t="s">
        <v>91</v>
      </c>
      <c r="E343" s="181">
        <f>патриотика!D451</f>
        <v>1.6080000000000001</v>
      </c>
    </row>
    <row r="344" spans="1:5" x14ac:dyDescent="0.25">
      <c r="A344" s="682"/>
      <c r="B344" s="680"/>
      <c r="C344" s="120" t="str">
        <f>'натур показатели инновации+добр'!C328</f>
        <v>гвозди строит</v>
      </c>
      <c r="D344" s="69" t="s">
        <v>91</v>
      </c>
      <c r="E344" s="181">
        <f>патриотика!D452</f>
        <v>0.80400000000000005</v>
      </c>
    </row>
    <row r="345" spans="1:5" x14ac:dyDescent="0.25">
      <c r="A345" s="682"/>
      <c r="B345" s="680"/>
      <c r="C345" s="120" t="str">
        <f>'натур показатели инновации+добр'!C329</f>
        <v>гвозди строит</v>
      </c>
      <c r="D345" s="69" t="s">
        <v>91</v>
      </c>
      <c r="E345" s="181">
        <f>патриотика!D453</f>
        <v>12.06</v>
      </c>
    </row>
    <row r="346" spans="1:5" x14ac:dyDescent="0.25">
      <c r="A346" s="682"/>
      <c r="B346" s="680"/>
      <c r="C346" s="120" t="str">
        <f>'натур показатели инновации+добр'!C330</f>
        <v>Помпа дополнительная</v>
      </c>
      <c r="D346" s="69" t="s">
        <v>91</v>
      </c>
      <c r="E346" s="181">
        <f>патриотика!D454</f>
        <v>0.40200000000000002</v>
      </c>
    </row>
    <row r="347" spans="1:5" x14ac:dyDescent="0.25">
      <c r="A347" s="682"/>
      <c r="B347" s="680"/>
      <c r="C347" s="120" t="str">
        <f>'натур показатели инновации+добр'!C331</f>
        <v>уголок крепежный</v>
      </c>
      <c r="D347" s="69" t="s">
        <v>91</v>
      </c>
      <c r="E347" s="181">
        <f>патриотика!D455</f>
        <v>80.400000000000006</v>
      </c>
    </row>
    <row r="348" spans="1:5" x14ac:dyDescent="0.25">
      <c r="A348" s="682"/>
      <c r="B348" s="680"/>
      <c r="C348" s="120" t="str">
        <f>'натур показатели инновации+добр'!C332</f>
        <v>саморез</v>
      </c>
      <c r="D348" s="69" t="s">
        <v>91</v>
      </c>
      <c r="E348" s="181">
        <f>патриотика!D456</f>
        <v>100.5</v>
      </c>
    </row>
    <row r="349" spans="1:5" x14ac:dyDescent="0.25">
      <c r="A349" s="682"/>
      <c r="B349" s="680"/>
      <c r="C349" s="120" t="str">
        <f>'натур показатели инновации+добр'!C333</f>
        <v>гвозди строит</v>
      </c>
      <c r="D349" s="69" t="s">
        <v>91</v>
      </c>
      <c r="E349" s="181">
        <f>патриотика!D457</f>
        <v>0.40200000000000002</v>
      </c>
    </row>
    <row r="350" spans="1:5" x14ac:dyDescent="0.25">
      <c r="A350" s="682"/>
      <c r="B350" s="680"/>
      <c r="C350" s="120" t="str">
        <f>'натур показатели инновации+добр'!C334</f>
        <v>стяжка для проводов</v>
      </c>
      <c r="D350" s="69" t="s">
        <v>91</v>
      </c>
      <c r="E350" s="181">
        <f>патриотика!D458</f>
        <v>0.80400000000000005</v>
      </c>
    </row>
    <row r="351" spans="1:5" x14ac:dyDescent="0.25">
      <c r="A351" s="682"/>
      <c r="B351" s="680"/>
      <c r="C351" s="120" t="str">
        <f>'натур показатели инновации+добр'!C335</f>
        <v>стяжка для проводов</v>
      </c>
      <c r="D351" s="69" t="s">
        <v>91</v>
      </c>
      <c r="E351" s="181">
        <f>патриотика!D459</f>
        <v>0.80400000000000005</v>
      </c>
    </row>
    <row r="352" spans="1:5" x14ac:dyDescent="0.25">
      <c r="A352" s="682"/>
      <c r="B352" s="680"/>
      <c r="C352" s="120" t="str">
        <f>'натур показатели инновации+добр'!C336</f>
        <v>гвозди строит</v>
      </c>
      <c r="D352" s="69" t="s">
        <v>91</v>
      </c>
      <c r="E352" s="181">
        <f>патриотика!D460</f>
        <v>0.40200000000000002</v>
      </c>
    </row>
    <row r="353" spans="1:5" x14ac:dyDescent="0.25">
      <c r="A353" s="682"/>
      <c r="B353" s="680"/>
      <c r="C353" s="120" t="str">
        <f>'натур показатели инновации+добр'!C337</f>
        <v>Стойки, втулки Хёндай</v>
      </c>
      <c r="D353" s="69" t="s">
        <v>91</v>
      </c>
      <c r="E353" s="181">
        <f>патриотика!D461</f>
        <v>4.0200000000000005</v>
      </c>
    </row>
    <row r="354" spans="1:5" x14ac:dyDescent="0.25">
      <c r="A354" s="682"/>
      <c r="B354" s="680"/>
      <c r="C354" s="120" t="str">
        <f>'натур показатели инновации+добр'!C338</f>
        <v xml:space="preserve">хозяйственно-бытовые товары </v>
      </c>
      <c r="D354" s="69" t="s">
        <v>91</v>
      </c>
      <c r="E354" s="181">
        <f>патриотика!D462</f>
        <v>176.88000000000002</v>
      </c>
    </row>
    <row r="355" spans="1:5" x14ac:dyDescent="0.25">
      <c r="A355" s="682"/>
      <c r="B355" s="680"/>
      <c r="C355" s="120" t="str">
        <f>'натур показатели инновации+добр'!C339</f>
        <v>антифриз для УАЗ</v>
      </c>
      <c r="D355" s="69" t="s">
        <v>91</v>
      </c>
      <c r="E355" s="181">
        <f>патриотика!D463</f>
        <v>0.80400000000000005</v>
      </c>
    </row>
    <row r="356" spans="1:5" x14ac:dyDescent="0.25">
      <c r="B356" s="680"/>
      <c r="C356" s="120"/>
      <c r="D356" s="69"/>
      <c r="E356" s="181"/>
    </row>
  </sheetData>
  <mergeCells count="18">
    <mergeCell ref="C92:E92"/>
    <mergeCell ref="C100:E100"/>
    <mergeCell ref="C105:E105"/>
    <mergeCell ref="C110:E110"/>
    <mergeCell ref="C11:E11"/>
    <mergeCell ref="C15:E15"/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zoomScale="75" zoomScaleNormal="70" zoomScaleSheetLayoutView="75" zoomScalePageLayoutView="80" workbookViewId="0">
      <selection activeCell="J26" sqref="J2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19" t="s">
        <v>49</v>
      </c>
      <c r="B1" s="719"/>
      <c r="C1" s="719"/>
      <c r="D1" s="719"/>
      <c r="E1" s="719"/>
      <c r="F1" s="719"/>
      <c r="G1" s="719"/>
      <c r="H1" s="719"/>
      <c r="I1" s="719"/>
    </row>
    <row r="2" spans="1:123" ht="18.75" x14ac:dyDescent="0.25">
      <c r="A2" s="245" t="str">
        <f>'таланты+инициативы'!A2</f>
        <v>на 20.12.2019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601</v>
      </c>
      <c r="B3" s="730" t="s">
        <v>52</v>
      </c>
      <c r="C3" s="730"/>
      <c r="D3" s="730"/>
      <c r="E3" s="730"/>
      <c r="F3" s="730"/>
      <c r="G3" s="730"/>
      <c r="J3" s="741"/>
      <c r="K3" s="741"/>
      <c r="L3" s="741"/>
      <c r="M3" s="741"/>
      <c r="N3" s="741"/>
      <c r="O3" s="741"/>
      <c r="P3" s="741"/>
      <c r="Q3" s="741"/>
      <c r="R3" s="741"/>
      <c r="S3" s="741"/>
      <c r="T3" s="741"/>
      <c r="U3" s="741"/>
      <c r="V3" s="741"/>
      <c r="W3" s="741"/>
      <c r="X3" s="741"/>
      <c r="Y3" s="741"/>
      <c r="Z3" s="741"/>
      <c r="AA3" s="741"/>
      <c r="AB3" s="741"/>
      <c r="AC3" s="741"/>
      <c r="AD3" s="741"/>
      <c r="AE3" s="741"/>
      <c r="AF3" s="741"/>
      <c r="AG3" s="741"/>
      <c r="AH3" s="741"/>
      <c r="AI3" s="741"/>
      <c r="AJ3" s="741"/>
      <c r="AK3" s="741"/>
      <c r="AL3" s="741"/>
      <c r="AM3" s="741"/>
      <c r="AN3" s="741"/>
      <c r="AO3" s="741"/>
      <c r="AP3" s="741"/>
      <c r="AQ3" s="741"/>
      <c r="AR3" s="741"/>
      <c r="AS3" s="741"/>
      <c r="AT3" s="741"/>
      <c r="AU3" s="741"/>
      <c r="AV3" s="741"/>
      <c r="AW3" s="741"/>
      <c r="AX3" s="741"/>
      <c r="AY3" s="741"/>
      <c r="AZ3" s="741"/>
      <c r="BA3" s="741"/>
      <c r="BB3" s="741"/>
      <c r="BC3" s="741"/>
      <c r="BD3" s="741"/>
      <c r="BE3" s="741"/>
      <c r="BF3" s="741"/>
      <c r="BG3" s="741"/>
      <c r="BH3" s="741"/>
      <c r="BI3" s="741"/>
      <c r="BJ3" s="741"/>
      <c r="BK3" s="741"/>
      <c r="BL3" s="741"/>
      <c r="BM3" s="741"/>
      <c r="BN3" s="741"/>
      <c r="BO3" s="741"/>
      <c r="BP3" s="741"/>
      <c r="BQ3" s="741"/>
      <c r="BR3" s="741"/>
      <c r="BS3" s="741"/>
      <c r="BT3" s="741"/>
      <c r="BU3" s="741"/>
      <c r="BV3" s="741"/>
      <c r="BW3" s="741"/>
      <c r="BX3" s="741"/>
      <c r="BY3" s="741"/>
      <c r="BZ3" s="741"/>
      <c r="CA3" s="741"/>
      <c r="CB3" s="741"/>
      <c r="CC3" s="741"/>
      <c r="CD3" s="741"/>
      <c r="CE3" s="741"/>
      <c r="CF3" s="741"/>
      <c r="CG3" s="741"/>
      <c r="CH3" s="741"/>
      <c r="CI3" s="741"/>
      <c r="CJ3" s="741"/>
      <c r="CK3" s="741"/>
      <c r="CL3" s="741"/>
      <c r="CM3" s="741"/>
      <c r="CN3" s="741"/>
      <c r="CO3" s="741"/>
      <c r="CP3" s="741"/>
      <c r="CQ3" s="741"/>
      <c r="CR3" s="741"/>
      <c r="CS3" s="741"/>
      <c r="CT3" s="741"/>
      <c r="CU3" s="741"/>
      <c r="CV3" s="741"/>
      <c r="CW3" s="741"/>
      <c r="CX3" s="741"/>
      <c r="CY3" s="741"/>
      <c r="CZ3" s="741"/>
      <c r="DA3" s="741"/>
      <c r="DB3" s="741"/>
      <c r="DC3" s="741"/>
      <c r="DD3" s="741"/>
      <c r="DE3" s="741"/>
      <c r="DF3" s="741"/>
      <c r="DG3" s="741"/>
      <c r="DH3" s="741"/>
      <c r="DI3" s="741"/>
      <c r="DJ3" s="741"/>
      <c r="DK3" s="741"/>
      <c r="DL3" s="741"/>
      <c r="DM3" s="741"/>
      <c r="DN3" s="741"/>
      <c r="DO3" s="741"/>
      <c r="DP3" s="741"/>
      <c r="DQ3" s="741"/>
      <c r="DR3" s="741"/>
      <c r="DS3" s="741"/>
    </row>
    <row r="4" spans="1:123" x14ac:dyDescent="0.25">
      <c r="A4" s="712" t="s">
        <v>212</v>
      </c>
      <c r="B4" s="712"/>
      <c r="C4" s="712"/>
      <c r="D4" s="712"/>
      <c r="E4" s="712"/>
    </row>
    <row r="5" spans="1:123" x14ac:dyDescent="0.25">
      <c r="A5" s="713" t="s">
        <v>45</v>
      </c>
      <c r="B5" s="713"/>
      <c r="C5" s="713"/>
      <c r="D5" s="713"/>
      <c r="E5" s="713"/>
    </row>
    <row r="6" spans="1:123" x14ac:dyDescent="0.25">
      <c r="A6" s="713" t="s">
        <v>290</v>
      </c>
      <c r="B6" s="713"/>
      <c r="C6" s="713"/>
      <c r="D6" s="713"/>
      <c r="E6" s="713"/>
    </row>
    <row r="7" spans="1:123" x14ac:dyDescent="0.25">
      <c r="A7" s="548" t="s">
        <v>50</v>
      </c>
      <c r="B7" s="548"/>
      <c r="C7" s="548"/>
      <c r="D7" s="548"/>
      <c r="E7" s="548"/>
    </row>
    <row r="8" spans="1:123" ht="31.15" customHeight="1" x14ac:dyDescent="0.25">
      <c r="A8" s="109" t="s">
        <v>34</v>
      </c>
      <c r="B8" s="70" t="s">
        <v>9</v>
      </c>
      <c r="C8" s="71"/>
      <c r="D8" s="549" t="s">
        <v>10</v>
      </c>
      <c r="E8" s="550"/>
      <c r="F8" s="244" t="s">
        <v>9</v>
      </c>
    </row>
    <row r="9" spans="1:123" x14ac:dyDescent="0.25">
      <c r="A9" s="109"/>
      <c r="B9" s="243"/>
      <c r="C9" s="243"/>
      <c r="D9" s="551" t="str">
        <f>'инновации+добровольчество'!D10:E10</f>
        <v>Заведующий МЦ</v>
      </c>
      <c r="E9" s="552"/>
      <c r="F9" s="72">
        <v>1</v>
      </c>
    </row>
    <row r="10" spans="1:123" x14ac:dyDescent="0.25">
      <c r="A10" s="70" t="s">
        <v>152</v>
      </c>
      <c r="B10" s="243">
        <v>5.6</v>
      </c>
      <c r="C10" s="243"/>
      <c r="D10" s="553" t="str">
        <f>'[1]2016'!$AE$25</f>
        <v>Водитель</v>
      </c>
      <c r="E10" s="554"/>
      <c r="F10" s="243">
        <v>1</v>
      </c>
    </row>
    <row r="11" spans="1:123" x14ac:dyDescent="0.25">
      <c r="A11" s="70" t="s">
        <v>102</v>
      </c>
      <c r="B11" s="243">
        <v>1</v>
      </c>
      <c r="C11" s="243"/>
      <c r="D11" s="553" t="s">
        <v>96</v>
      </c>
      <c r="E11" s="554"/>
      <c r="F11" s="243">
        <v>0.5</v>
      </c>
    </row>
    <row r="12" spans="1:123" x14ac:dyDescent="0.25">
      <c r="A12" s="109"/>
      <c r="B12" s="243"/>
      <c r="C12" s="243"/>
      <c r="D12" s="553" t="str">
        <f>'[1]2016'!$AE$26</f>
        <v xml:space="preserve">Уборщик служебных помещений </v>
      </c>
      <c r="E12" s="554"/>
      <c r="F12" s="243">
        <v>1</v>
      </c>
    </row>
    <row r="13" spans="1:123" x14ac:dyDescent="0.25">
      <c r="A13" s="73" t="s">
        <v>61</v>
      </c>
      <c r="B13" s="74">
        <f>SUM(B9:B10)+B11</f>
        <v>6.6</v>
      </c>
      <c r="C13" s="73"/>
      <c r="D13" s="555" t="s">
        <v>61</v>
      </c>
      <c r="E13" s="556"/>
      <c r="F13" s="74">
        <f>SUM(F9:F12)</f>
        <v>3.5</v>
      </c>
    </row>
    <row r="14" spans="1:123" x14ac:dyDescent="0.25">
      <c r="A14" s="9" t="str">
        <f>'таланты+инициативы'!A14:J14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5" spans="1:123" x14ac:dyDescent="0.25">
      <c r="A15" s="721" t="s">
        <v>213</v>
      </c>
      <c r="B15" s="721"/>
      <c r="C15" s="721"/>
      <c r="D15" s="721"/>
      <c r="E15" s="721"/>
      <c r="F15" s="721"/>
    </row>
    <row r="16" spans="1:123" x14ac:dyDescent="0.25">
      <c r="A16" s="10" t="s">
        <v>207</v>
      </c>
      <c r="B16" s="10"/>
      <c r="C16" s="10"/>
      <c r="D16" s="10"/>
    </row>
    <row r="17" spans="1:12" x14ac:dyDescent="0.25">
      <c r="A17" s="722" t="s">
        <v>47</v>
      </c>
      <c r="B17" s="722"/>
      <c r="C17" s="722"/>
      <c r="D17" s="722"/>
      <c r="E17" s="722"/>
      <c r="F17" s="722"/>
    </row>
    <row r="18" spans="1:12" x14ac:dyDescent="0.25">
      <c r="A18" s="720" t="s">
        <v>214</v>
      </c>
      <c r="B18" s="720"/>
      <c r="C18" s="246"/>
      <c r="D18" s="167">
        <v>0.40200000000000002</v>
      </c>
      <c r="E18" s="168"/>
    </row>
    <row r="19" spans="1:12" ht="22.9" customHeight="1" x14ac:dyDescent="0.25">
      <c r="A19" s="692" t="s">
        <v>0</v>
      </c>
      <c r="B19" s="692" t="s">
        <v>1</v>
      </c>
      <c r="C19" s="238"/>
      <c r="D19" s="692" t="s">
        <v>2</v>
      </c>
      <c r="E19" s="693" t="s">
        <v>3</v>
      </c>
      <c r="F19" s="694"/>
      <c r="G19" s="692" t="s">
        <v>35</v>
      </c>
      <c r="H19" s="238" t="s">
        <v>5</v>
      </c>
      <c r="I19" s="566" t="s">
        <v>604</v>
      </c>
      <c r="J19" s="692" t="s">
        <v>6</v>
      </c>
    </row>
    <row r="20" spans="1:12" ht="31.5" x14ac:dyDescent="0.25">
      <c r="A20" s="692"/>
      <c r="B20" s="692"/>
      <c r="C20" s="238"/>
      <c r="D20" s="692"/>
      <c r="E20" s="238" t="s">
        <v>208</v>
      </c>
      <c r="F20" s="238" t="s">
        <v>211</v>
      </c>
      <c r="G20" s="692"/>
      <c r="H20" s="231" t="s">
        <v>183</v>
      </c>
      <c r="I20" s="568"/>
      <c r="J20" s="692"/>
    </row>
    <row r="21" spans="1:12" x14ac:dyDescent="0.25">
      <c r="A21" s="692"/>
      <c r="B21" s="692"/>
      <c r="C21" s="238"/>
      <c r="D21" s="692"/>
      <c r="E21" s="238" t="s">
        <v>4</v>
      </c>
      <c r="F21" s="169"/>
      <c r="G21" s="692"/>
      <c r="H21" s="238" t="s">
        <v>209</v>
      </c>
      <c r="I21" s="478"/>
      <c r="J21" s="692"/>
    </row>
    <row r="22" spans="1:12" x14ac:dyDescent="0.25">
      <c r="A22" s="692">
        <v>1</v>
      </c>
      <c r="B22" s="692">
        <v>2</v>
      </c>
      <c r="C22" s="238"/>
      <c r="D22" s="692">
        <v>3</v>
      </c>
      <c r="E22" s="692" t="s">
        <v>215</v>
      </c>
      <c r="F22" s="566">
        <v>5</v>
      </c>
      <c r="G22" s="587" t="s">
        <v>7</v>
      </c>
      <c r="H22" s="231" t="s">
        <v>184</v>
      </c>
      <c r="I22" s="475"/>
      <c r="J22" s="587" t="s">
        <v>185</v>
      </c>
    </row>
    <row r="23" spans="1:12" x14ac:dyDescent="0.25">
      <c r="A23" s="692"/>
      <c r="B23" s="692"/>
      <c r="C23" s="238"/>
      <c r="D23" s="692"/>
      <c r="E23" s="692"/>
      <c r="F23" s="568"/>
      <c r="G23" s="587"/>
      <c r="H23" s="54">
        <v>1775.4</v>
      </c>
      <c r="I23" s="54"/>
      <c r="J23" s="587"/>
    </row>
    <row r="24" spans="1:12" x14ac:dyDescent="0.25">
      <c r="A24" s="75" t="s">
        <v>102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v>1440.83</v>
      </c>
      <c r="J24" s="76">
        <f>G24*H24+I24-13930.64</f>
        <v>326484.41613600007</v>
      </c>
    </row>
    <row r="25" spans="1:12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v>8068.66</v>
      </c>
      <c r="J25" s="76">
        <f>G25*H25+12333.49-482.4+I25-78011.88-80400-59898</f>
        <v>1155345.6603641598</v>
      </c>
    </row>
    <row r="26" spans="1:12" ht="18.75" x14ac:dyDescent="0.3">
      <c r="A26" s="693" t="s">
        <v>8</v>
      </c>
      <c r="B26" s="729"/>
      <c r="C26" s="729"/>
      <c r="D26" s="729"/>
      <c r="E26" s="729"/>
      <c r="F26" s="729"/>
      <c r="G26" s="729"/>
      <c r="H26" s="694"/>
      <c r="I26" s="172"/>
      <c r="J26" s="421">
        <f>SUM(J24:J25)</f>
        <v>1481830.0765001599</v>
      </c>
      <c r="K26" s="195">
        <f>J26+I101</f>
        <v>2283836.9474561601</v>
      </c>
      <c r="L26" s="196" t="s">
        <v>113</v>
      </c>
    </row>
    <row r="27" spans="1:12" ht="16.5" hidden="1" x14ac:dyDescent="0.25">
      <c r="A27" s="599" t="s">
        <v>178</v>
      </c>
      <c r="B27" s="599"/>
      <c r="C27" s="599"/>
      <c r="D27" s="599"/>
      <c r="E27" s="599"/>
      <c r="F27" s="599"/>
      <c r="G27" s="599"/>
      <c r="H27" s="599"/>
      <c r="I27" s="197"/>
      <c r="J27" s="195"/>
      <c r="K27" s="196"/>
    </row>
    <row r="28" spans="1:12" ht="16.5" hidden="1" x14ac:dyDescent="0.25">
      <c r="A28" s="558" t="s">
        <v>65</v>
      </c>
      <c r="B28" s="563" t="s">
        <v>167</v>
      </c>
      <c r="C28" s="563"/>
      <c r="D28" s="563" t="s">
        <v>168</v>
      </c>
      <c r="E28" s="563"/>
      <c r="F28" s="563"/>
      <c r="G28" s="564"/>
      <c r="H28" s="564"/>
      <c r="I28" s="197"/>
      <c r="J28" s="195"/>
      <c r="K28" s="196"/>
    </row>
    <row r="29" spans="1:12" ht="16.5" hidden="1" customHeight="1" x14ac:dyDescent="0.25">
      <c r="A29" s="562"/>
      <c r="B29" s="563"/>
      <c r="C29" s="563"/>
      <c r="D29" s="563" t="s">
        <v>169</v>
      </c>
      <c r="E29" s="558" t="s">
        <v>170</v>
      </c>
      <c r="F29" s="706" t="s">
        <v>171</v>
      </c>
      <c r="G29" s="558" t="s">
        <v>177</v>
      </c>
      <c r="H29" s="558" t="s">
        <v>6</v>
      </c>
      <c r="I29" s="197"/>
      <c r="J29" s="195"/>
      <c r="K29" s="196"/>
    </row>
    <row r="30" spans="1:12" ht="16.5" hidden="1" x14ac:dyDescent="0.25">
      <c r="A30" s="559"/>
      <c r="B30" s="563"/>
      <c r="C30" s="563"/>
      <c r="D30" s="563"/>
      <c r="E30" s="559"/>
      <c r="F30" s="618"/>
      <c r="G30" s="559"/>
      <c r="H30" s="559"/>
      <c r="I30" s="197"/>
      <c r="J30" s="195"/>
      <c r="K30" s="196"/>
    </row>
    <row r="31" spans="1:12" ht="16.5" hidden="1" x14ac:dyDescent="0.25">
      <c r="A31" s="234">
        <v>1</v>
      </c>
      <c r="B31" s="560">
        <v>2</v>
      </c>
      <c r="C31" s="561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2" ht="16.5" hidden="1" x14ac:dyDescent="0.25">
      <c r="A32" s="229" t="s">
        <v>102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173</v>
      </c>
      <c r="B33" s="560">
        <f>5.6*0.393</f>
        <v>2.2008000000000001</v>
      </c>
      <c r="C33" s="561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57">
        <f>SUM(B32:C33)</f>
        <v>3.5937999999999999</v>
      </c>
      <c r="C34" s="557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99" t="s">
        <v>182</v>
      </c>
      <c r="B35" s="599"/>
      <c r="C35" s="599"/>
      <c r="D35" s="599"/>
      <c r="E35" s="599"/>
      <c r="F35" s="599"/>
      <c r="G35" s="599"/>
      <c r="H35" s="599"/>
      <c r="I35" s="163"/>
      <c r="J35" s="163"/>
    </row>
    <row r="36" spans="1:11" s="45" customFormat="1" ht="28.9" hidden="1" customHeight="1" x14ac:dyDescent="0.25">
      <c r="A36" s="558" t="s">
        <v>65</v>
      </c>
      <c r="B36" s="563" t="s">
        <v>167</v>
      </c>
      <c r="C36" s="563"/>
      <c r="D36" s="590" t="s">
        <v>168</v>
      </c>
      <c r="E36" s="591"/>
      <c r="F36" s="236"/>
    </row>
    <row r="37" spans="1:11" s="45" customFormat="1" ht="14.45" hidden="1" customHeight="1" x14ac:dyDescent="0.25">
      <c r="A37" s="562"/>
      <c r="B37" s="563"/>
      <c r="C37" s="563"/>
      <c r="D37" s="563" t="s">
        <v>169</v>
      </c>
      <c r="E37" s="558" t="s">
        <v>177</v>
      </c>
      <c r="F37" s="558" t="s">
        <v>181</v>
      </c>
    </row>
    <row r="38" spans="1:11" s="45" customFormat="1" ht="15" hidden="1" x14ac:dyDescent="0.25">
      <c r="A38" s="559"/>
      <c r="B38" s="563"/>
      <c r="C38" s="563"/>
      <c r="D38" s="563"/>
      <c r="E38" s="559"/>
      <c r="F38" s="559"/>
    </row>
    <row r="39" spans="1:11" s="45" customFormat="1" ht="15" hidden="1" x14ac:dyDescent="0.25">
      <c r="A39" s="234">
        <v>1</v>
      </c>
      <c r="B39" s="560">
        <v>2</v>
      </c>
      <c r="C39" s="561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173</v>
      </c>
      <c r="B40" s="560">
        <f>B33</f>
        <v>2.2008000000000001</v>
      </c>
      <c r="C40" s="561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57">
        <f>SUM(B40:C40)</f>
        <v>2.2008000000000001</v>
      </c>
      <c r="C41" s="557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92" t="s">
        <v>132</v>
      </c>
      <c r="B43" s="692"/>
      <c r="C43" s="238"/>
      <c r="D43" s="238" t="s">
        <v>11</v>
      </c>
      <c r="E43" s="238" t="s">
        <v>51</v>
      </c>
      <c r="F43" s="238" t="s">
        <v>15</v>
      </c>
      <c r="G43" s="239" t="s">
        <v>6</v>
      </c>
    </row>
    <row r="44" spans="1:11" x14ac:dyDescent="0.25">
      <c r="A44" s="693">
        <v>1</v>
      </c>
      <c r="B44" s="694"/>
      <c r="C44" s="237"/>
      <c r="D44" s="238">
        <v>2</v>
      </c>
      <c r="E44" s="77">
        <v>3</v>
      </c>
      <c r="F44" s="238">
        <v>4</v>
      </c>
      <c r="G44" s="80" t="s">
        <v>73</v>
      </c>
    </row>
    <row r="45" spans="1:11" x14ac:dyDescent="0.25">
      <c r="A45" s="695" t="str">
        <f>'инновации+добровольчество'!A53</f>
        <v>Суточные</v>
      </c>
      <c r="B45" s="696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2547991.16-482.4+14552.39-140700+2773.8</f>
        <v>2424134.9500000002</v>
      </c>
      <c r="K45" s="195" t="s">
        <v>114</v>
      </c>
    </row>
    <row r="46" spans="1:11" x14ac:dyDescent="0.25">
      <c r="A46" s="695" t="str">
        <f>'инновации+добровольчество'!A54</f>
        <v>Проезд</v>
      </c>
      <c r="B46" s="696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J45-K26</f>
        <v>140298.00254384009</v>
      </c>
      <c r="K46" s="195" t="s">
        <v>128</v>
      </c>
    </row>
    <row r="47" spans="1:11" x14ac:dyDescent="0.25">
      <c r="A47" s="695" t="str">
        <f>'инновации+добровольчество'!A55</f>
        <v>Проживание (гостиница)</v>
      </c>
      <c r="B47" s="696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697" t="s">
        <v>62</v>
      </c>
      <c r="B49" s="698"/>
      <c r="C49" s="698"/>
      <c r="D49" s="698"/>
      <c r="E49" s="698"/>
      <c r="F49" s="699"/>
      <c r="G49" s="410">
        <f>SUM(G45:G48)</f>
        <v>33918.741959999999</v>
      </c>
    </row>
    <row r="50" spans="1:11" x14ac:dyDescent="0.25">
      <c r="A50" s="718" t="s">
        <v>130</v>
      </c>
      <c r="B50" s="718"/>
      <c r="C50" s="718"/>
      <c r="D50" s="718"/>
      <c r="E50" s="718"/>
      <c r="F50" s="718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31" t="s">
        <v>133</v>
      </c>
      <c r="B52" s="732"/>
      <c r="C52" s="238"/>
      <c r="D52" s="566" t="s">
        <v>11</v>
      </c>
      <c r="E52" s="566" t="s">
        <v>51</v>
      </c>
      <c r="F52" s="566" t="s">
        <v>15</v>
      </c>
      <c r="G52" s="708" t="s">
        <v>6</v>
      </c>
      <c r="K52" s="199"/>
    </row>
    <row r="53" spans="1:11" ht="9" hidden="1" customHeight="1" x14ac:dyDescent="0.25">
      <c r="A53" s="733"/>
      <c r="B53" s="734"/>
      <c r="C53" s="238"/>
      <c r="D53" s="568"/>
      <c r="E53" s="568"/>
      <c r="F53" s="568"/>
      <c r="G53" s="709"/>
      <c r="K53" s="171"/>
    </row>
    <row r="54" spans="1:11" x14ac:dyDescent="0.25">
      <c r="A54" s="693">
        <v>1</v>
      </c>
      <c r="B54" s="694"/>
      <c r="C54" s="237"/>
      <c r="D54" s="238">
        <v>2</v>
      </c>
      <c r="E54" s="238">
        <v>3</v>
      </c>
      <c r="F54" s="238">
        <v>4</v>
      </c>
      <c r="G54" s="80" t="s">
        <v>73</v>
      </c>
    </row>
    <row r="55" spans="1:11" x14ac:dyDescent="0.25">
      <c r="A55" s="702" t="s">
        <v>245</v>
      </c>
      <c r="B55" s="702"/>
      <c r="C55" s="352"/>
      <c r="D55" s="356"/>
      <c r="E55" s="433"/>
      <c r="F55" s="442"/>
      <c r="G55" s="434"/>
    </row>
    <row r="56" spans="1:11" x14ac:dyDescent="0.25">
      <c r="A56" s="700" t="s">
        <v>526</v>
      </c>
      <c r="B56" s="700"/>
      <c r="C56" s="97"/>
      <c r="D56" s="180" t="s">
        <v>91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701" t="s">
        <v>129</v>
      </c>
      <c r="B57" s="701"/>
      <c r="C57" s="97"/>
      <c r="D57" s="180" t="s">
        <v>243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702" t="s">
        <v>246</v>
      </c>
      <c r="B58" s="702"/>
      <c r="C58" s="352"/>
      <c r="D58" s="356"/>
      <c r="E58" s="95"/>
      <c r="F58" s="96"/>
      <c r="G58" s="434"/>
    </row>
    <row r="59" spans="1:11" x14ac:dyDescent="0.25">
      <c r="A59" s="97" t="s">
        <v>247</v>
      </c>
      <c r="B59" s="97"/>
      <c r="C59" s="97"/>
      <c r="D59" s="180" t="s">
        <v>553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248</v>
      </c>
      <c r="B60" s="97"/>
      <c r="C60" s="97"/>
      <c r="D60" s="180" t="s">
        <v>91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249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527</v>
      </c>
      <c r="B62" s="353"/>
      <c r="C62" s="353"/>
      <c r="D62" s="357" t="s">
        <v>115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528</v>
      </c>
      <c r="B63" s="97"/>
      <c r="C63" s="97"/>
      <c r="D63" s="180" t="s">
        <v>115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529</v>
      </c>
      <c r="B64" s="97"/>
      <c r="C64" s="97"/>
      <c r="D64" s="180" t="s">
        <v>134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250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530</v>
      </c>
      <c r="B66" s="351"/>
      <c r="C66" s="351"/>
      <c r="D66" s="358" t="s">
        <v>91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531</v>
      </c>
      <c r="B67" s="97"/>
      <c r="C67" s="97"/>
      <c r="D67" s="180" t="s">
        <v>91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251</v>
      </c>
      <c r="B68" s="97"/>
      <c r="C68" s="97"/>
      <c r="D68" s="180" t="s">
        <v>91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551</v>
      </c>
      <c r="B69" s="97"/>
      <c r="C69" s="97"/>
      <c r="D69" s="180" t="s">
        <v>91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551</v>
      </c>
      <c r="B70" s="352"/>
      <c r="C70" s="352"/>
      <c r="D70" s="356" t="s">
        <v>91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552</v>
      </c>
      <c r="B71" s="97"/>
      <c r="C71" s="97"/>
      <c r="D71" s="180" t="s">
        <v>91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252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223</v>
      </c>
      <c r="B73" s="435"/>
      <c r="C73" s="352"/>
      <c r="D73" s="356" t="s">
        <v>91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251</v>
      </c>
      <c r="B74" s="97"/>
      <c r="C74" s="97"/>
      <c r="D74" s="180" t="s">
        <v>91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253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223</v>
      </c>
      <c r="B76" s="97"/>
      <c r="C76" s="97"/>
      <c r="D76" s="180" t="s">
        <v>91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254</v>
      </c>
      <c r="B77" s="352"/>
      <c r="C77" s="352"/>
      <c r="D77" s="356" t="s">
        <v>91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251</v>
      </c>
      <c r="B78" s="97"/>
      <c r="C78" s="97"/>
      <c r="D78" s="180" t="s">
        <v>91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255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223</v>
      </c>
      <c r="B80" s="97"/>
      <c r="C80" s="97"/>
      <c r="D80" s="180" t="s">
        <v>91</v>
      </c>
      <c r="E80" s="95">
        <v>3</v>
      </c>
      <c r="F80" s="96">
        <v>1500</v>
      </c>
      <c r="G80" s="434">
        <f t="shared" si="1"/>
        <v>4500</v>
      </c>
    </row>
    <row r="81" spans="1:9" ht="30" customHeight="1" x14ac:dyDescent="0.25">
      <c r="A81" s="97" t="s">
        <v>256</v>
      </c>
      <c r="B81" s="354"/>
      <c r="C81" s="354"/>
      <c r="D81" s="359" t="s">
        <v>91</v>
      </c>
      <c r="E81" s="95">
        <v>6</v>
      </c>
      <c r="F81" s="96">
        <v>750</v>
      </c>
      <c r="G81" s="434">
        <f t="shared" si="1"/>
        <v>4500</v>
      </c>
    </row>
    <row r="82" spans="1:9" x14ac:dyDescent="0.25">
      <c r="A82" s="97" t="s">
        <v>251</v>
      </c>
      <c r="B82" s="97"/>
      <c r="C82" s="97"/>
      <c r="D82" s="180" t="s">
        <v>91</v>
      </c>
      <c r="E82" s="95">
        <v>1</v>
      </c>
      <c r="F82" s="96">
        <v>2500</v>
      </c>
      <c r="G82" s="434">
        <f t="shared" si="1"/>
        <v>2500</v>
      </c>
    </row>
    <row r="83" spans="1:9" ht="25.5" x14ac:dyDescent="0.25">
      <c r="A83" s="439" t="s">
        <v>257</v>
      </c>
      <c r="B83" s="352"/>
      <c r="C83" s="352"/>
      <c r="D83" s="356"/>
      <c r="E83" s="95"/>
      <c r="F83" s="96"/>
      <c r="G83" s="434"/>
    </row>
    <row r="84" spans="1:9" x14ac:dyDescent="0.25">
      <c r="A84" s="97" t="s">
        <v>223</v>
      </c>
      <c r="B84" s="436"/>
      <c r="C84" s="97"/>
      <c r="D84" s="180" t="s">
        <v>91</v>
      </c>
      <c r="E84" s="95">
        <v>3</v>
      </c>
      <c r="F84" s="96">
        <v>1500</v>
      </c>
      <c r="G84" s="434">
        <f t="shared" si="1"/>
        <v>4500</v>
      </c>
    </row>
    <row r="85" spans="1:9" x14ac:dyDescent="0.25">
      <c r="A85" s="437" t="s">
        <v>225</v>
      </c>
      <c r="B85" s="97"/>
      <c r="C85" s="432"/>
      <c r="D85" s="180"/>
      <c r="E85" s="433"/>
      <c r="F85" s="442"/>
      <c r="G85" s="434"/>
    </row>
    <row r="86" spans="1:9" x14ac:dyDescent="0.25">
      <c r="A86" s="97" t="s">
        <v>226</v>
      </c>
      <c r="B86" s="436"/>
      <c r="C86" s="432"/>
      <c r="D86" s="180" t="s">
        <v>91</v>
      </c>
      <c r="E86" s="95">
        <v>150</v>
      </c>
      <c r="F86" s="96">
        <v>97</v>
      </c>
      <c r="G86" s="434">
        <f t="shared" si="1"/>
        <v>14550</v>
      </c>
    </row>
    <row r="87" spans="1:9" ht="18.75" x14ac:dyDescent="0.25">
      <c r="G87" s="443">
        <f>SUM(G56:G86)</f>
        <v>144830</v>
      </c>
    </row>
    <row r="88" spans="1:9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9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9" ht="18.75" x14ac:dyDescent="0.25">
      <c r="A90" s="440"/>
      <c r="B90" s="440"/>
      <c r="C90" s="440"/>
      <c r="D90" s="440"/>
      <c r="E90" s="440"/>
      <c r="F90" s="440"/>
      <c r="G90" s="349"/>
    </row>
    <row r="91" spans="1:9" ht="32.25" customHeight="1" x14ac:dyDescent="0.25">
      <c r="A91" s="705" t="str">
        <f>'таланты+инициативы'!A134:F134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91" s="705"/>
      <c r="C91" s="705"/>
      <c r="D91" s="705"/>
      <c r="E91" s="705"/>
      <c r="F91" s="705"/>
    </row>
    <row r="92" spans="1:9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9" ht="31.5" x14ac:dyDescent="0.25">
      <c r="A93" s="549" t="s">
        <v>0</v>
      </c>
      <c r="B93" s="550"/>
      <c r="C93" s="243"/>
      <c r="D93" s="545" t="s">
        <v>1</v>
      </c>
      <c r="E93" s="243" t="s">
        <v>2</v>
      </c>
      <c r="F93" s="243" t="s">
        <v>43</v>
      </c>
      <c r="G93" s="545" t="s">
        <v>604</v>
      </c>
      <c r="H93" s="545" t="s">
        <v>607</v>
      </c>
      <c r="I93" s="566" t="s">
        <v>6</v>
      </c>
    </row>
    <row r="94" spans="1:9" x14ac:dyDescent="0.25">
      <c r="A94" s="703"/>
      <c r="B94" s="704"/>
      <c r="C94" s="243"/>
      <c r="D94" s="546"/>
      <c r="E94" s="243"/>
      <c r="F94" s="243"/>
      <c r="G94" s="546"/>
      <c r="H94" s="546"/>
      <c r="I94" s="568"/>
    </row>
    <row r="95" spans="1:9" x14ac:dyDescent="0.25">
      <c r="A95" s="714">
        <v>1</v>
      </c>
      <c r="B95" s="715"/>
      <c r="C95" s="243"/>
      <c r="D95" s="243">
        <v>2</v>
      </c>
      <c r="E95" s="243">
        <v>3</v>
      </c>
      <c r="F95" s="243" t="s">
        <v>41</v>
      </c>
      <c r="G95" s="479">
        <v>5</v>
      </c>
      <c r="H95" s="498"/>
      <c r="I95" s="238" t="s">
        <v>42</v>
      </c>
    </row>
    <row r="96" spans="1:9" x14ac:dyDescent="0.25">
      <c r="A96" s="711" t="str">
        <f>'инновации+добровольчество'!A93:B93</f>
        <v>Заведующий МЦ</v>
      </c>
      <c r="B96" s="711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79">
        <v>1440.83</v>
      </c>
      <c r="H96" s="79"/>
      <c r="I96" s="249">
        <f>F96*12*1.302-826.18+G96-13930.64</f>
        <v>427305.90995600011</v>
      </c>
    </row>
    <row r="97" spans="1:11" x14ac:dyDescent="0.25">
      <c r="A97" s="597" t="s">
        <v>153</v>
      </c>
      <c r="B97" s="597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79">
        <v>1440.83</v>
      </c>
      <c r="H97" s="79">
        <v>1109.52</v>
      </c>
      <c r="I97" s="249">
        <f>F97*12*1.302+G97-13930.64+H97</f>
        <v>149880.48240000001</v>
      </c>
    </row>
    <row r="98" spans="1:11" x14ac:dyDescent="0.25">
      <c r="A98" s="593" t="s">
        <v>96</v>
      </c>
      <c r="B98" s="594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79">
        <v>720.41</v>
      </c>
      <c r="H98" s="79">
        <v>554.76</v>
      </c>
      <c r="I98" s="249">
        <f>F98*12*1.302+G98-6965.56+H98</f>
        <v>74939.996200000009</v>
      </c>
      <c r="K98" s="179"/>
    </row>
    <row r="99" spans="1:11" x14ac:dyDescent="0.25">
      <c r="A99" s="597" t="s">
        <v>154</v>
      </c>
      <c r="B99" s="597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79">
        <v>1440.83</v>
      </c>
      <c r="H99" s="79">
        <v>1109.52</v>
      </c>
      <c r="I99" s="249">
        <f>F99*12*1.302+G99-13930.64+H99</f>
        <v>149880.48240000001</v>
      </c>
    </row>
    <row r="100" spans="1:11" hidden="1" x14ac:dyDescent="0.25">
      <c r="A100" s="553"/>
      <c r="B100" s="554"/>
      <c r="C100" s="109"/>
      <c r="D100" s="82"/>
      <c r="E100" s="243"/>
      <c r="F100" s="83"/>
      <c r="G100" s="83"/>
      <c r="H100" s="83"/>
      <c r="I100" s="84"/>
    </row>
    <row r="101" spans="1:11" ht="18.75" x14ac:dyDescent="0.3">
      <c r="A101" s="714" t="s">
        <v>28</v>
      </c>
      <c r="B101" s="725"/>
      <c r="C101" s="725"/>
      <c r="D101" s="725"/>
      <c r="E101" s="725"/>
      <c r="F101" s="715"/>
      <c r="G101" s="480"/>
      <c r="H101" s="497"/>
      <c r="I101" s="421">
        <f>SUM(I96:I100)</f>
        <v>802006.87095600017</v>
      </c>
    </row>
    <row r="102" spans="1:11" s="45" customFormat="1" ht="14.45" customHeight="1" x14ac:dyDescent="0.25">
      <c r="A102" s="599" t="s">
        <v>198</v>
      </c>
      <c r="B102" s="599"/>
      <c r="C102" s="599"/>
      <c r="D102" s="609"/>
      <c r="E102" s="609"/>
      <c r="F102" s="609"/>
      <c r="G102" s="609"/>
      <c r="H102" s="609"/>
    </row>
    <row r="103" spans="1:11" s="45" customFormat="1" ht="14.45" customHeight="1" x14ac:dyDescent="0.25">
      <c r="A103" s="558" t="s">
        <v>65</v>
      </c>
      <c r="B103" s="610" t="s">
        <v>167</v>
      </c>
      <c r="C103" s="611"/>
      <c r="D103" s="590"/>
      <c r="E103" s="616"/>
      <c r="F103" s="591"/>
      <c r="G103" s="228"/>
      <c r="H103" s="228"/>
    </row>
    <row r="104" spans="1:11" s="45" customFormat="1" ht="14.45" customHeight="1" x14ac:dyDescent="0.25">
      <c r="A104" s="562"/>
      <c r="B104" s="612"/>
      <c r="C104" s="613"/>
      <c r="D104" s="617" t="s">
        <v>171</v>
      </c>
      <c r="E104" s="562" t="s">
        <v>177</v>
      </c>
      <c r="F104" s="562" t="s">
        <v>6</v>
      </c>
    </row>
    <row r="105" spans="1:11" s="45" customFormat="1" ht="15" x14ac:dyDescent="0.25">
      <c r="A105" s="559"/>
      <c r="B105" s="614"/>
      <c r="C105" s="615"/>
      <c r="D105" s="618"/>
      <c r="E105" s="559"/>
      <c r="F105" s="559"/>
    </row>
    <row r="106" spans="1:11" s="45" customFormat="1" ht="15" x14ac:dyDescent="0.25">
      <c r="A106" s="234">
        <v>1</v>
      </c>
      <c r="B106" s="560">
        <v>2</v>
      </c>
      <c r="C106" s="561"/>
      <c r="D106" s="234">
        <v>5</v>
      </c>
      <c r="E106" s="234">
        <v>6</v>
      </c>
      <c r="F106" s="234">
        <v>7</v>
      </c>
    </row>
    <row r="107" spans="1:11" s="45" customFormat="1" ht="15" x14ac:dyDescent="0.25">
      <c r="A107" s="229" t="s">
        <v>174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11" s="45" customFormat="1" ht="15" x14ac:dyDescent="0.25">
      <c r="A108" s="229" t="s">
        <v>175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>(D108+E108)*0.402</f>
        <v>8441.9988181200006</v>
      </c>
    </row>
    <row r="109" spans="1:11" s="45" customFormat="1" ht="15" x14ac:dyDescent="0.25">
      <c r="A109" s="229" t="s">
        <v>154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>(D109+E109)*0.402</f>
        <v>16883.997636240001</v>
      </c>
    </row>
    <row r="110" spans="1:11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11" s="45" customFormat="1" ht="14.45" hidden="1" customHeight="1" x14ac:dyDescent="0.25">
      <c r="A111" s="599" t="s">
        <v>179</v>
      </c>
      <c r="B111" s="599"/>
      <c r="C111" s="599"/>
      <c r="D111" s="599"/>
      <c r="E111" s="599"/>
      <c r="F111" s="599"/>
      <c r="G111" s="599"/>
      <c r="H111" s="599"/>
    </row>
    <row r="112" spans="1:11" s="45" customFormat="1" ht="14.45" hidden="1" customHeight="1" x14ac:dyDescent="0.25">
      <c r="A112" s="558" t="s">
        <v>65</v>
      </c>
      <c r="B112" s="610" t="s">
        <v>167</v>
      </c>
      <c r="C112" s="710"/>
      <c r="D112" s="560" t="s">
        <v>168</v>
      </c>
      <c r="E112" s="641"/>
      <c r="F112" s="641"/>
      <c r="G112" s="641"/>
      <c r="H112" s="561"/>
    </row>
    <row r="113" spans="1:8" s="45" customFormat="1" ht="14.45" hidden="1" customHeight="1" x14ac:dyDescent="0.25">
      <c r="A113" s="562"/>
      <c r="B113" s="612"/>
      <c r="C113" s="613"/>
      <c r="D113" s="564" t="s">
        <v>169</v>
      </c>
      <c r="E113" s="558" t="s">
        <v>170</v>
      </c>
      <c r="F113" s="706" t="s">
        <v>171</v>
      </c>
      <c r="G113" s="558" t="s">
        <v>177</v>
      </c>
      <c r="H113" s="558" t="s">
        <v>6</v>
      </c>
    </row>
    <row r="114" spans="1:8" s="45" customFormat="1" ht="15" hidden="1" x14ac:dyDescent="0.25">
      <c r="A114" s="559"/>
      <c r="B114" s="614"/>
      <c r="C114" s="615"/>
      <c r="D114" s="707"/>
      <c r="E114" s="559"/>
      <c r="F114" s="618"/>
      <c r="G114" s="559"/>
      <c r="H114" s="559"/>
    </row>
    <row r="115" spans="1:8" s="45" customFormat="1" ht="15" hidden="1" x14ac:dyDescent="0.25">
      <c r="A115" s="234">
        <v>1</v>
      </c>
      <c r="B115" s="560">
        <v>2</v>
      </c>
      <c r="C115" s="561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172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174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175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154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176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23" t="s">
        <v>12</v>
      </c>
      <c r="B122" s="723"/>
      <c r="C122" s="723"/>
      <c r="D122" s="723"/>
      <c r="E122" s="723"/>
      <c r="F122" s="723"/>
      <c r="H122" s="179"/>
    </row>
    <row r="123" spans="1:8" x14ac:dyDescent="0.25">
      <c r="A123" s="4" t="s">
        <v>48</v>
      </c>
      <c r="B123" s="173"/>
      <c r="C123" s="173"/>
      <c r="D123" s="173"/>
      <c r="E123" s="173"/>
      <c r="F123" s="173"/>
    </row>
    <row r="124" spans="1:8" x14ac:dyDescent="0.25">
      <c r="A124" s="4" t="s">
        <v>92</v>
      </c>
      <c r="B124" s="173"/>
      <c r="C124" s="173"/>
      <c r="D124" s="173"/>
      <c r="E124" s="173"/>
      <c r="F124" s="173"/>
    </row>
    <row r="125" spans="1:8" x14ac:dyDescent="0.25">
      <c r="A125" s="548" t="s">
        <v>50</v>
      </c>
      <c r="B125" s="548"/>
      <c r="C125" s="548"/>
      <c r="D125" s="548"/>
      <c r="E125" s="548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24" t="s">
        <v>13</v>
      </c>
      <c r="B127" s="724" t="s">
        <v>11</v>
      </c>
      <c r="C127" s="243"/>
      <c r="D127" s="724" t="s">
        <v>14</v>
      </c>
      <c r="E127" s="724" t="s">
        <v>15</v>
      </c>
      <c r="F127" s="545" t="s">
        <v>6</v>
      </c>
    </row>
    <row r="128" spans="1:8" x14ac:dyDescent="0.25">
      <c r="A128" s="724"/>
      <c r="B128" s="724"/>
      <c r="C128" s="243"/>
      <c r="D128" s="724"/>
      <c r="E128" s="724"/>
      <c r="F128" s="546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186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v>69117.460000000006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244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v>1194.8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58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v>1194.8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90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v>30881.64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f>24901.04-1450.97</f>
        <v>23450.07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v>3172.7</v>
      </c>
    </row>
    <row r="136" spans="1:7" ht="18.75" x14ac:dyDescent="0.25">
      <c r="A136" s="717"/>
      <c r="B136" s="717"/>
      <c r="C136" s="717"/>
      <c r="D136" s="717"/>
      <c r="E136" s="717"/>
      <c r="F136" s="428">
        <f>SUM(F130:F135)</f>
        <v>129011.47000000002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604" t="s">
        <v>121</v>
      </c>
      <c r="B138" s="604"/>
      <c r="C138" s="604"/>
      <c r="D138" s="604"/>
      <c r="E138" s="604"/>
      <c r="F138" s="604"/>
      <c r="G138" s="200"/>
    </row>
    <row r="139" spans="1:7" ht="25.5" x14ac:dyDescent="0.25">
      <c r="A139" s="229" t="s">
        <v>122</v>
      </c>
      <c r="B139" s="234" t="s">
        <v>123</v>
      </c>
      <c r="C139" s="248"/>
      <c r="D139" s="234" t="s">
        <v>127</v>
      </c>
      <c r="E139" s="234" t="s">
        <v>124</v>
      </c>
      <c r="F139" s="234" t="s">
        <v>125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236</v>
      </c>
    </row>
    <row r="141" spans="1:7" x14ac:dyDescent="0.25">
      <c r="A141" s="234" t="s">
        <v>126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F141*D151-434.09</f>
        <v>651.31000000000017</v>
      </c>
    </row>
    <row r="142" spans="1:7" x14ac:dyDescent="0.25">
      <c r="A142" s="260" t="s">
        <v>291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292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5">PRODUCT(F143,0.402)</f>
        <v>41108.548140000006</v>
      </c>
    </row>
    <row r="144" spans="1:7" x14ac:dyDescent="0.25">
      <c r="A144" s="260" t="s">
        <v>293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97</v>
      </c>
      <c r="F145" s="138"/>
      <c r="G145" s="427">
        <f>G141+G142+G143+G144</f>
        <v>128720.12830000001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718" t="s">
        <v>46</v>
      </c>
      <c r="B149" s="718"/>
      <c r="C149" s="718"/>
      <c r="D149" s="718"/>
      <c r="E149" s="718"/>
      <c r="F149" s="718"/>
    </row>
    <row r="150" spans="1:7" x14ac:dyDescent="0.25">
      <c r="A150" s="247" t="s">
        <v>88</v>
      </c>
      <c r="B150" s="6" t="s">
        <v>234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92" t="s">
        <v>27</v>
      </c>
      <c r="B152" s="692"/>
      <c r="C152" s="238"/>
      <c r="D152" s="692" t="s">
        <v>11</v>
      </c>
      <c r="E152" s="238" t="s">
        <v>51</v>
      </c>
      <c r="F152" s="238" t="s">
        <v>15</v>
      </c>
      <c r="G152" s="708" t="s">
        <v>6</v>
      </c>
    </row>
    <row r="153" spans="1:7" x14ac:dyDescent="0.25">
      <c r="A153" s="692"/>
      <c r="B153" s="692"/>
      <c r="C153" s="238"/>
      <c r="D153" s="692"/>
      <c r="E153" s="238"/>
      <c r="F153" s="238"/>
      <c r="G153" s="709"/>
    </row>
    <row r="154" spans="1:7" x14ac:dyDescent="0.25">
      <c r="A154" s="693">
        <v>1</v>
      </c>
      <c r="B154" s="694"/>
      <c r="C154" s="237"/>
      <c r="D154" s="238">
        <v>2</v>
      </c>
      <c r="E154" s="238">
        <v>3</v>
      </c>
      <c r="F154" s="238">
        <v>4</v>
      </c>
      <c r="G154" s="80" t="s">
        <v>73</v>
      </c>
    </row>
    <row r="155" spans="1:7" x14ac:dyDescent="0.25">
      <c r="A155" s="695" t="str">
        <f>A45</f>
        <v>Суточные</v>
      </c>
      <c r="B155" s="696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95" t="str">
        <f>A46</f>
        <v>Проезд</v>
      </c>
      <c r="B156" s="696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95" t="str">
        <f>A47</f>
        <v>Проживание (гостиница)</v>
      </c>
      <c r="B157" s="696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E157*F157-1843.17</f>
        <v>1171.8219599999998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27" t="s">
        <v>131</v>
      </c>
      <c r="B159" s="728"/>
      <c r="C159" s="242"/>
      <c r="D159" s="81"/>
      <c r="E159" s="87"/>
      <c r="F159" s="87"/>
      <c r="G159" s="409">
        <f>SUM(G155:G158)</f>
        <v>32075.571960000001</v>
      </c>
    </row>
    <row r="160" spans="1:7" x14ac:dyDescent="0.25">
      <c r="A160" s="716" t="s">
        <v>36</v>
      </c>
      <c r="B160" s="716"/>
      <c r="C160" s="716"/>
      <c r="D160" s="716"/>
      <c r="E160" s="716"/>
      <c r="F160" s="716"/>
    </row>
    <row r="161" spans="1:7" x14ac:dyDescent="0.25">
      <c r="D161" s="177">
        <f>D151</f>
        <v>0.40200000000000002</v>
      </c>
    </row>
    <row r="162" spans="1:7" x14ac:dyDescent="0.25">
      <c r="A162" s="692" t="s">
        <v>24</v>
      </c>
      <c r="B162" s="692" t="s">
        <v>11</v>
      </c>
      <c r="C162" s="238"/>
      <c r="D162" s="692" t="s">
        <v>51</v>
      </c>
      <c r="E162" s="692" t="s">
        <v>15</v>
      </c>
      <c r="F162" s="566" t="s">
        <v>192</v>
      </c>
      <c r="G162" s="708" t="s">
        <v>6</v>
      </c>
    </row>
    <row r="163" spans="1:7" x14ac:dyDescent="0.25">
      <c r="A163" s="692"/>
      <c r="B163" s="692"/>
      <c r="C163" s="238"/>
      <c r="D163" s="692"/>
      <c r="E163" s="692"/>
      <c r="F163" s="568"/>
      <c r="G163" s="709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74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6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6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6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6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91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6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91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6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91</v>
      </c>
      <c r="C171" s="234"/>
      <c r="D171" s="238">
        <v>0</v>
      </c>
      <c r="E171" s="233">
        <f>'инновации+добровольчество'!E154</f>
        <v>167.6</v>
      </c>
      <c r="F171" s="231">
        <v>12</v>
      </c>
      <c r="G171" s="86">
        <v>0</v>
      </c>
    </row>
    <row r="172" spans="1:7" ht="18.75" x14ac:dyDescent="0.3">
      <c r="A172" s="726" t="s">
        <v>26</v>
      </c>
      <c r="B172" s="726"/>
      <c r="C172" s="726"/>
      <c r="D172" s="726"/>
      <c r="E172" s="726"/>
      <c r="F172" s="726"/>
      <c r="G172" s="421">
        <f>SUM(G165:G171)</f>
        <v>51456</v>
      </c>
    </row>
    <row r="173" spans="1:7" x14ac:dyDescent="0.25">
      <c r="A173" s="716" t="s">
        <v>59</v>
      </c>
      <c r="B173" s="716"/>
      <c r="C173" s="716"/>
      <c r="D173" s="716"/>
      <c r="E173" s="716"/>
      <c r="F173" s="716"/>
    </row>
    <row r="174" spans="1:7" x14ac:dyDescent="0.25">
      <c r="D174" s="177">
        <f>D161</f>
        <v>0.40200000000000002</v>
      </c>
    </row>
    <row r="175" spans="1:7" x14ac:dyDescent="0.25">
      <c r="A175" s="692" t="s">
        <v>285</v>
      </c>
      <c r="B175" s="692" t="s">
        <v>11</v>
      </c>
      <c r="C175" s="238"/>
      <c r="D175" s="692" t="s">
        <v>51</v>
      </c>
      <c r="E175" s="692" t="s">
        <v>15</v>
      </c>
      <c r="F175" s="566" t="s">
        <v>25</v>
      </c>
      <c r="G175" s="708" t="s">
        <v>6</v>
      </c>
    </row>
    <row r="176" spans="1:7" x14ac:dyDescent="0.25">
      <c r="A176" s="692"/>
      <c r="B176" s="692"/>
      <c r="C176" s="238"/>
      <c r="D176" s="692"/>
      <c r="E176" s="692"/>
      <c r="F176" s="568"/>
      <c r="G176" s="709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75</v>
      </c>
    </row>
    <row r="178" spans="1:13" x14ac:dyDescent="0.25">
      <c r="A178" s="136" t="s">
        <v>509</v>
      </c>
      <c r="B178" s="303" t="s">
        <v>134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194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726" t="s">
        <v>60</v>
      </c>
      <c r="B180" s="726"/>
      <c r="C180" s="726"/>
      <c r="D180" s="726"/>
      <c r="E180" s="726"/>
      <c r="F180" s="726"/>
      <c r="G180" s="409">
        <f>SUM(G178:G179)</f>
        <v>7624.8948</v>
      </c>
    </row>
    <row r="181" spans="1:13" ht="18.75" x14ac:dyDescent="0.3">
      <c r="A181" s="716" t="s">
        <v>19</v>
      </c>
      <c r="B181" s="716"/>
      <c r="C181" s="716"/>
      <c r="D181" s="716"/>
      <c r="E181" s="716"/>
      <c r="F181" s="716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92" t="s">
        <v>21</v>
      </c>
      <c r="B183" s="692" t="s">
        <v>11</v>
      </c>
      <c r="C183" s="238"/>
      <c r="D183" s="692" t="s">
        <v>14</v>
      </c>
      <c r="E183" s="692" t="s">
        <v>15</v>
      </c>
      <c r="F183" s="566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92"/>
      <c r="B184" s="692"/>
      <c r="C184" s="238"/>
      <c r="D184" s="692"/>
      <c r="E184" s="692"/>
      <c r="F184" s="568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187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7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7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7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7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7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7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7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7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7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7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7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7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8">$D$191</f>
        <v>0.40200000000000002</v>
      </c>
      <c r="E198" s="334">
        <f>'инновации+добровольчество'!E182</f>
        <v>22650</v>
      </c>
      <c r="F198" s="302">
        <f t="shared" si="7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8"/>
        <v>0.40200000000000002</v>
      </c>
      <c r="E199" s="334">
        <f>'инновации+добровольчество'!E183</f>
        <v>6900</v>
      </c>
      <c r="F199" s="302">
        <f t="shared" si="7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8"/>
        <v>0.40200000000000002</v>
      </c>
      <c r="E200" s="334">
        <f>'инновации+добровольчество'!E184</f>
        <v>7400</v>
      </c>
      <c r="F200" s="344">
        <f t="shared" si="7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8"/>
        <v>0.40200000000000002</v>
      </c>
      <c r="E201" s="334">
        <f>'инновации+добровольчество'!E185</f>
        <v>8500</v>
      </c>
      <c r="F201" s="344">
        <f t="shared" si="7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8"/>
        <v>0.40200000000000002</v>
      </c>
      <c r="E202" s="334">
        <f>'инновации+добровольчество'!E186</f>
        <v>8500</v>
      </c>
      <c r="F202" s="344">
        <f t="shared" si="7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8"/>
        <v>0.40200000000000002</v>
      </c>
      <c r="E203" s="334">
        <f>'инновации+добровольчество'!E187</f>
        <v>4000</v>
      </c>
      <c r="F203" s="344">
        <f t="shared" si="7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8"/>
        <v>0.40200000000000002</v>
      </c>
      <c r="E204" s="334">
        <f>'инновации+добровольчество'!E188</f>
        <v>4000</v>
      </c>
      <c r="F204" s="344">
        <f t="shared" si="7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8"/>
        <v>0.40200000000000002</v>
      </c>
      <c r="E205" s="334">
        <f>'инновации+добровольчество'!E189</f>
        <v>3000</v>
      </c>
      <c r="F205" s="344">
        <f t="shared" si="7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8"/>
        <v>0.40200000000000002</v>
      </c>
      <c r="E206" s="334">
        <f>'инновации+добровольчество'!E190</f>
        <v>9500</v>
      </c>
      <c r="F206" s="344">
        <f t="shared" si="7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8"/>
        <v>0.40200000000000002</v>
      </c>
      <c r="E207" s="334">
        <f>'инновации+добровольчество'!E191</f>
        <v>9000</v>
      </c>
      <c r="F207" s="344">
        <f t="shared" si="7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8"/>
        <v>0.40200000000000002</v>
      </c>
      <c r="E208" s="334">
        <f>'инновации+добровольчество'!E192</f>
        <v>9600</v>
      </c>
      <c r="F208" s="344">
        <f t="shared" si="7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8"/>
        <v>0.40200000000000002</v>
      </c>
      <c r="E209" s="334">
        <f>'инновации+добровольчество'!E193</f>
        <v>9500</v>
      </c>
      <c r="F209" s="344">
        <f t="shared" si="7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8"/>
        <v>0.40200000000000002</v>
      </c>
      <c r="E210" s="334">
        <f>'инновации+добровольчество'!E194</f>
        <v>5000</v>
      </c>
      <c r="F210" s="344">
        <f t="shared" si="7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8"/>
        <v>0.40200000000000002</v>
      </c>
      <c r="E211" s="334">
        <f>'инновации+добровольчество'!E195</f>
        <v>15000</v>
      </c>
      <c r="F211" s="344">
        <f t="shared" si="7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8"/>
        <v>0.40200000000000002</v>
      </c>
      <c r="E212" s="334">
        <f>'инновации+добровольчество'!E196</f>
        <v>2000</v>
      </c>
      <c r="F212" s="344">
        <f t="shared" si="7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8"/>
        <v>0.40200000000000002</v>
      </c>
      <c r="E213" s="334">
        <f>'инновации+добровольчество'!E197</f>
        <v>2000</v>
      </c>
      <c r="F213" s="344">
        <f t="shared" si="7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8"/>
        <v>0.40200000000000002</v>
      </c>
      <c r="E214" s="334">
        <f>'инновации+добровольчество'!E198</f>
        <v>2000</v>
      </c>
      <c r="F214" s="344">
        <f t="shared" si="7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8"/>
        <v>0.40200000000000002</v>
      </c>
      <c r="E215" s="334">
        <f>'инновации+добровольчество'!E199</f>
        <v>2000</v>
      </c>
      <c r="F215" s="344">
        <f t="shared" si="7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8"/>
        <v>0.40200000000000002</v>
      </c>
      <c r="E216" s="334">
        <f>'инновации+добровольчество'!E200</f>
        <v>2000</v>
      </c>
      <c r="F216" s="344">
        <f t="shared" si="7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8"/>
        <v>0.40200000000000002</v>
      </c>
      <c r="E217" s="334">
        <f>'инновации+добровольчество'!E201</f>
        <v>2500</v>
      </c>
      <c r="F217" s="344">
        <f t="shared" si="7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8"/>
        <v>0.40200000000000002</v>
      </c>
      <c r="E218" s="334">
        <f>'инновации+добровольчество'!E202</f>
        <v>7500</v>
      </c>
      <c r="F218" s="344">
        <f t="shared" si="7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697" t="s">
        <v>23</v>
      </c>
      <c r="B219" s="698"/>
      <c r="C219" s="698"/>
      <c r="D219" s="698"/>
      <c r="E219" s="699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35" t="s">
        <v>29</v>
      </c>
      <c r="B220" s="736"/>
      <c r="C220" s="736"/>
      <c r="D220" s="736"/>
      <c r="E220" s="736"/>
      <c r="F220" s="737"/>
    </row>
    <row r="221" spans="1:13" x14ac:dyDescent="0.25">
      <c r="A221" s="738">
        <f>D182</f>
        <v>0.40200000000000002</v>
      </c>
      <c r="B221" s="739"/>
      <c r="C221" s="739"/>
      <c r="D221" s="739"/>
      <c r="E221" s="739"/>
      <c r="F221" s="740"/>
    </row>
    <row r="222" spans="1:13" ht="15.75" customHeight="1" x14ac:dyDescent="0.25">
      <c r="A222" s="587" t="s">
        <v>30</v>
      </c>
      <c r="B222" s="587" t="s">
        <v>11</v>
      </c>
      <c r="C222" s="231"/>
      <c r="D222" s="587" t="s">
        <v>14</v>
      </c>
      <c r="E222" s="587" t="s">
        <v>15</v>
      </c>
      <c r="F222" s="588" t="s">
        <v>6</v>
      </c>
    </row>
    <row r="223" spans="1:13" x14ac:dyDescent="0.25">
      <c r="A223" s="587"/>
      <c r="B223" s="587"/>
      <c r="C223" s="231"/>
      <c r="D223" s="587"/>
      <c r="E223" s="587"/>
      <c r="F223" s="589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187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9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0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9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9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9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9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9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9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9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9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1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1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9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9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9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9"/>
        <v>582.90000000000009</v>
      </c>
    </row>
    <row r="243" spans="1:6" s="492" customFormat="1" x14ac:dyDescent="0.25">
      <c r="A243" s="488" t="str">
        <f>'инновации+добровольчество'!A227</f>
        <v>Dr Web Security Spase</v>
      </c>
      <c r="B243" s="489" t="s">
        <v>22</v>
      </c>
      <c r="C243" s="489"/>
      <c r="D243" s="490">
        <f>A221</f>
        <v>0.40200000000000002</v>
      </c>
      <c r="E243" s="490">
        <f>'инновации+добровольчество'!E227</f>
        <v>2750</v>
      </c>
      <c r="F243" s="491">
        <f t="shared" si="9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9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9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91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9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91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9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91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9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91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2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91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2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91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2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91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2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91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2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91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2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91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2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91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2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91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2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91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2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91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2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91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2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91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2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91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2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91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2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91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2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91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2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91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2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91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2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91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2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91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2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91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2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91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2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91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2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91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2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91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2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91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2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91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2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91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2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91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2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91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2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91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2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91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2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91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2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91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3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91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3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91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3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91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3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91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3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91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3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91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3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91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3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91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3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91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3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91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3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91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3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91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3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91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3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91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3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91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3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91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3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91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3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91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3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91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3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91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3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91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3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91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3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91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3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91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3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91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3"/>
        <v>160.80000000000001</v>
      </c>
    </row>
    <row r="309" spans="1:6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91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3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91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3"/>
        <v>144.72000000000003</v>
      </c>
    </row>
    <row r="311" spans="1:6" x14ac:dyDescent="0.25">
      <c r="A311" s="252" t="str">
        <f>'инновации+добровольчество'!A295</f>
        <v>Катушка зажигания 405 дв.(АТЭ-1)3032.3705 (3032.3705)</v>
      </c>
      <c r="B311" s="181" t="s">
        <v>91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3"/>
        <v>1407</v>
      </c>
    </row>
    <row r="312" spans="1:6" ht="30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91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3"/>
        <v>1080.576</v>
      </c>
    </row>
    <row r="313" spans="1:6" x14ac:dyDescent="0.25">
      <c r="A313" s="252" t="str">
        <f>'инновации+добровольчество'!A297</f>
        <v>Кольцо крестовины карданного вала</v>
      </c>
      <c r="B313" s="181" t="s">
        <v>91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3"/>
        <v>32.160000000000004</v>
      </c>
    </row>
    <row r="314" spans="1:6" ht="30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91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3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91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3"/>
        <v>416.87400000000002</v>
      </c>
    </row>
    <row r="316" spans="1:6" ht="30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91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3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91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3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91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3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91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3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91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3"/>
        <v>771.84</v>
      </c>
    </row>
    <row r="321" spans="1:6" x14ac:dyDescent="0.25">
      <c r="A321" s="252" t="str">
        <f>'инновации+добровольчество'!A305</f>
        <v>Подшипник ступичный 127509</v>
      </c>
      <c r="B321" s="181" t="s">
        <v>91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3"/>
        <v>1903.8720000000001</v>
      </c>
    </row>
    <row r="322" spans="1:6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91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3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91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3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91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3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91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3"/>
        <v>343.71</v>
      </c>
    </row>
    <row r="326" spans="1:6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91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3"/>
        <v>506.52000000000004</v>
      </c>
    </row>
    <row r="327" spans="1:6" ht="30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91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4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91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4"/>
        <v>2287.38</v>
      </c>
    </row>
    <row r="329" spans="1:6" ht="30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91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4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91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4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91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4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91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4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91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4"/>
        <v>150.34800000000001</v>
      </c>
    </row>
    <row r="334" spans="1:6" ht="30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91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4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91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4"/>
        <v>94.872</v>
      </c>
    </row>
    <row r="336" spans="1:6" x14ac:dyDescent="0.25">
      <c r="A336" s="252" t="str">
        <f>'инновации+добровольчество'!A320</f>
        <v>Свеча зажигания DENSO  Q16ТТ#4  4607#4 (1 шт.)</v>
      </c>
      <c r="B336" s="181" t="s">
        <v>91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4"/>
        <v>594.96</v>
      </c>
    </row>
    <row r="337" spans="1:6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91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4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91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4"/>
        <v>703.5</v>
      </c>
    </row>
    <row r="339" spans="1:6" ht="30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91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4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91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4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91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4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91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4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91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4"/>
        <v>38.591999999999999</v>
      </c>
    </row>
    <row r="344" spans="1:6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91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4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91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4"/>
        <v>530.64</v>
      </c>
    </row>
    <row r="346" spans="1:6" ht="30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91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4"/>
        <v>562.80000000000007</v>
      </c>
    </row>
    <row r="347" spans="1:6" ht="30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91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4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91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4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91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4"/>
        <v>127.836</v>
      </c>
    </row>
    <row r="350" spans="1:6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91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4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91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4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91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4"/>
        <v>168.84000000000003</v>
      </c>
    </row>
    <row r="353" spans="1:6" ht="30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91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4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91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4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91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4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91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4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91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4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91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4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91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4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91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4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91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4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91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4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91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4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91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4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91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4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91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4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91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4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91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4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91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4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91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4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91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4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91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4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91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4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91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4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91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4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91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4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91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4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91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4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91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4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91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4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91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4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91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4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91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4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91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4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91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4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91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4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91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4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91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4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91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4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91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4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91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5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91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5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91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5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91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5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91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5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91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5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91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5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91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5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91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5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91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5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91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5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91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5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91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5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91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5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91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5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91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5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91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5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91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5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91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5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91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5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91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5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91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5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91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5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91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5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91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5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91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5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91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5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91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5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91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5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91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5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91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5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91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5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91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5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91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5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91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5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91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5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91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5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91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5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91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5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91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5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91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5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91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5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91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5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91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5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91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5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91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5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91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5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91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5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91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5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91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5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91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5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91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5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91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5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91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5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91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5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91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5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91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5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91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5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91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5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91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5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91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5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91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5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91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5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91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5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91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5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91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5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91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5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91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5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91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5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91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5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91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5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91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6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91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6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91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6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91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6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91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6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91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6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91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6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91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7">D469*E469</f>
        <v>402</v>
      </c>
    </row>
    <row r="470" spans="1:10" ht="18.75" x14ac:dyDescent="0.25">
      <c r="A470" s="693" t="s">
        <v>31</v>
      </c>
      <c r="B470" s="729"/>
      <c r="C470" s="729"/>
      <c r="D470" s="729"/>
      <c r="E470" s="694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50">
    <mergeCell ref="B33:C33"/>
    <mergeCell ref="B34:C34"/>
    <mergeCell ref="J3:DS3"/>
    <mergeCell ref="A26:H26"/>
    <mergeCell ref="J22:J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I19:I20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G93:G94"/>
    <mergeCell ref="B106:C106"/>
    <mergeCell ref="A122:F122"/>
    <mergeCell ref="A127:A128"/>
    <mergeCell ref="B127:B128"/>
    <mergeCell ref="D127:D128"/>
    <mergeCell ref="E127:E128"/>
    <mergeCell ref="F127:F128"/>
    <mergeCell ref="A101:F101"/>
    <mergeCell ref="A219:E2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55:B155"/>
    <mergeCell ref="A159:B159"/>
    <mergeCell ref="A1:I1"/>
    <mergeCell ref="A18:B18"/>
    <mergeCell ref="A15:F15"/>
    <mergeCell ref="A7:E7"/>
    <mergeCell ref="A17:F17"/>
    <mergeCell ref="G19:G21"/>
    <mergeCell ref="J19:J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B36:C38"/>
    <mergeCell ref="D36:E36"/>
    <mergeCell ref="D37:D38"/>
    <mergeCell ref="A55:B55"/>
    <mergeCell ref="H113:H114"/>
    <mergeCell ref="G113:G114"/>
    <mergeCell ref="F113:F114"/>
    <mergeCell ref="E113:E114"/>
    <mergeCell ref="D113:D114"/>
    <mergeCell ref="D112:H112"/>
    <mergeCell ref="A111:H111"/>
    <mergeCell ref="G152:G153"/>
    <mergeCell ref="A138:F138"/>
    <mergeCell ref="B115:C115"/>
    <mergeCell ref="A152:B153"/>
    <mergeCell ref="B112:C114"/>
    <mergeCell ref="A112:A114"/>
    <mergeCell ref="I93:I94"/>
    <mergeCell ref="A56:B56"/>
    <mergeCell ref="A57:B57"/>
    <mergeCell ref="A58:B58"/>
    <mergeCell ref="A93:B94"/>
    <mergeCell ref="A91:F91"/>
    <mergeCell ref="D93:D94"/>
    <mergeCell ref="A100:B100"/>
    <mergeCell ref="E104:E105"/>
    <mergeCell ref="F104:F105"/>
    <mergeCell ref="H93:H94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A47:B47"/>
    <mergeCell ref="A49:F49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38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70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20.12.2019 № 106-ОС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0"/>
    </row>
    <row r="3" spans="1:5" x14ac:dyDescent="0.25">
      <c r="A3" s="671" t="s">
        <v>138</v>
      </c>
      <c r="B3" s="671"/>
      <c r="C3" s="671"/>
      <c r="D3" s="671"/>
      <c r="E3" s="671"/>
    </row>
    <row r="4" spans="1:5" ht="12.6" customHeight="1" x14ac:dyDescent="0.25">
      <c r="A4" s="672" t="s">
        <v>162</v>
      </c>
      <c r="B4" s="672"/>
      <c r="C4" s="672"/>
      <c r="D4" s="672"/>
      <c r="E4" s="672"/>
    </row>
    <row r="5" spans="1:5" ht="3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42" t="s">
        <v>137</v>
      </c>
      <c r="B7" s="743" t="s">
        <v>166</v>
      </c>
      <c r="C7" s="673" t="s">
        <v>144</v>
      </c>
      <c r="D7" s="674"/>
      <c r="E7" s="675"/>
    </row>
    <row r="8" spans="1:5" ht="14.45" customHeight="1" x14ac:dyDescent="0.25">
      <c r="A8" s="742"/>
      <c r="B8" s="743"/>
      <c r="C8" s="676" t="s">
        <v>145</v>
      </c>
      <c r="D8" s="677"/>
      <c r="E8" s="678"/>
    </row>
    <row r="9" spans="1:5" ht="12" customHeight="1" x14ac:dyDescent="0.25">
      <c r="A9" s="742"/>
      <c r="B9" s="743"/>
      <c r="C9" s="116" t="s">
        <v>152</v>
      </c>
      <c r="D9" s="144" t="s">
        <v>146</v>
      </c>
      <c r="E9" s="281">
        <f>'таланты+инициативы'!D25</f>
        <v>1.4727999999999999</v>
      </c>
    </row>
    <row r="10" spans="1:5" ht="12" customHeight="1" x14ac:dyDescent="0.25">
      <c r="A10" s="742"/>
      <c r="B10" s="743"/>
      <c r="C10" s="116" t="s">
        <v>102</v>
      </c>
      <c r="D10" s="145" t="s">
        <v>146</v>
      </c>
      <c r="E10" s="281">
        <f>'таланты+инициативы'!D24</f>
        <v>0.26300000000000001</v>
      </c>
    </row>
    <row r="11" spans="1:5" ht="12" customHeight="1" x14ac:dyDescent="0.25">
      <c r="A11" s="742"/>
      <c r="B11" s="743"/>
      <c r="C11" s="664" t="s">
        <v>156</v>
      </c>
      <c r="D11" s="665"/>
      <c r="E11" s="666"/>
    </row>
    <row r="12" spans="1:5" ht="40.15" customHeight="1" x14ac:dyDescent="0.25">
      <c r="A12" s="742"/>
      <c r="B12" s="743"/>
      <c r="C12" s="130" t="s">
        <v>76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42"/>
      <c r="B13" s="743"/>
      <c r="C13" s="130" t="s">
        <v>86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42"/>
      <c r="B14" s="743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42"/>
      <c r="B15" s="743"/>
      <c r="C15" s="667" t="s">
        <v>157</v>
      </c>
      <c r="D15" s="668"/>
      <c r="E15" s="669"/>
    </row>
    <row r="16" spans="1:5" ht="30" customHeight="1" x14ac:dyDescent="0.25">
      <c r="A16" s="742"/>
      <c r="B16" s="743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42"/>
      <c r="B17" s="743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42"/>
      <c r="B18" s="743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42"/>
      <c r="B19" s="743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42"/>
      <c r="B20" s="743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42"/>
      <c r="B21" s="743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42"/>
      <c r="B22" s="743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42"/>
      <c r="B23" s="743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42"/>
      <c r="B24" s="743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42"/>
      <c r="B25" s="743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42"/>
      <c r="B26" s="743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42"/>
      <c r="B27" s="743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42"/>
      <c r="B28" s="743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42"/>
      <c r="B29" s="743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42"/>
      <c r="B30" s="743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42"/>
      <c r="B31" s="743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42"/>
      <c r="B32" s="743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42"/>
      <c r="B33" s="743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42"/>
      <c r="B34" s="743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42"/>
      <c r="B35" s="743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42"/>
      <c r="B36" s="743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42"/>
      <c r="B37" s="743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42"/>
      <c r="B38" s="743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42"/>
      <c r="B39" s="743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42"/>
      <c r="B40" s="743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42"/>
      <c r="B41" s="743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42"/>
      <c r="B42" s="743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42"/>
      <c r="B43" s="743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42"/>
      <c r="B44" s="743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42"/>
      <c r="B45" s="743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42"/>
      <c r="B46" s="743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42"/>
      <c r="B47" s="743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42"/>
      <c r="B48" s="743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42"/>
      <c r="B49" s="743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42"/>
      <c r="B50" s="743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42"/>
      <c r="B51" s="743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42"/>
      <c r="B52" s="743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42"/>
      <c r="B53" s="743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42"/>
      <c r="B54" s="743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42"/>
      <c r="B55" s="743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42"/>
      <c r="B56" s="743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42"/>
      <c r="B57" s="743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42"/>
      <c r="B58" s="743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42"/>
      <c r="B59" s="743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42"/>
      <c r="B60" s="743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42"/>
      <c r="B61" s="743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42"/>
      <c r="B62" s="743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42"/>
      <c r="B63" s="743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42"/>
      <c r="B64" s="743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42"/>
      <c r="B65" s="743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42"/>
      <c r="B66" s="743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42"/>
      <c r="B67" s="743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42"/>
      <c r="B68" s="743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42"/>
      <c r="B69" s="743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42"/>
      <c r="B70" s="743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42"/>
      <c r="B71" s="743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42"/>
      <c r="B72" s="743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42"/>
      <c r="B73" s="743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42"/>
      <c r="B74" s="743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42"/>
      <c r="B75" s="743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42"/>
      <c r="B76" s="743"/>
      <c r="C76" s="683" t="s">
        <v>147</v>
      </c>
      <c r="D76" s="684"/>
      <c r="E76" s="685"/>
    </row>
    <row r="77" spans="1:5" ht="12" customHeight="1" x14ac:dyDescent="0.25">
      <c r="A77" s="742"/>
      <c r="B77" s="743"/>
      <c r="C77" s="683" t="s">
        <v>148</v>
      </c>
      <c r="D77" s="684"/>
      <c r="E77" s="685"/>
    </row>
    <row r="78" spans="1:5" ht="12" customHeight="1" x14ac:dyDescent="0.25">
      <c r="A78" s="742"/>
      <c r="B78" s="743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42"/>
      <c r="B79" s="743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42"/>
      <c r="B80" s="743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42"/>
      <c r="B81" s="743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42"/>
      <c r="B82" s="743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42"/>
      <c r="B83" s="743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42"/>
      <c r="B84" s="743"/>
      <c r="C84" s="689" t="s">
        <v>149</v>
      </c>
      <c r="D84" s="690"/>
      <c r="E84" s="691"/>
    </row>
    <row r="85" spans="1:5" ht="12" customHeight="1" x14ac:dyDescent="0.25">
      <c r="A85" s="742"/>
      <c r="B85" s="743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42"/>
      <c r="B86" s="743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42"/>
      <c r="B87" s="743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42"/>
      <c r="B88" s="743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42"/>
      <c r="B89" s="743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42"/>
      <c r="B90" s="743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42"/>
      <c r="B91" s="743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42"/>
      <c r="B92" s="743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42"/>
      <c r="B93" s="743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42"/>
      <c r="B94" s="743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42"/>
      <c r="B95" s="743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42"/>
      <c r="B96" s="743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42"/>
      <c r="B97" s="743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42"/>
      <c r="B98" s="743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42"/>
      <c r="B99" s="743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42"/>
      <c r="B100" s="743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42"/>
      <c r="B101" s="743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42"/>
      <c r="B102" s="743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42"/>
      <c r="B103" s="743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42"/>
      <c r="B104" s="743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42"/>
      <c r="B105" s="743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42"/>
      <c r="B106" s="743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42"/>
      <c r="B107" s="743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42"/>
      <c r="B108" s="743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42"/>
      <c r="B109" s="743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42"/>
      <c r="B110" s="743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42"/>
      <c r="B111" s="743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42"/>
      <c r="B112" s="743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42"/>
      <c r="B113" s="743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42"/>
      <c r="B114" s="743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42"/>
      <c r="B115" s="743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42"/>
      <c r="B116" s="743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42"/>
      <c r="B117" s="743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42"/>
      <c r="B118" s="743"/>
      <c r="C118" s="686" t="s">
        <v>150</v>
      </c>
      <c r="D118" s="687"/>
      <c r="E118" s="688"/>
    </row>
    <row r="119" spans="1:5" ht="15" customHeight="1" x14ac:dyDescent="0.25">
      <c r="A119" s="742"/>
      <c r="B119" s="743"/>
      <c r="C119" s="150" t="str">
        <f>'инновации+добровольчество'!A148</f>
        <v>Договор ВЗ (связь по краю)</v>
      </c>
      <c r="D119" s="108" t="s">
        <v>95</v>
      </c>
      <c r="E119" s="282">
        <f>'таланты+инициативы'!D204</f>
        <v>0.26300000000000001</v>
      </c>
    </row>
    <row r="120" spans="1:5" ht="15" customHeight="1" x14ac:dyDescent="0.25">
      <c r="A120" s="742"/>
      <c r="B120" s="743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42"/>
      <c r="B121" s="743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42"/>
      <c r="B122" s="743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42"/>
      <c r="B123" s="743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42"/>
      <c r="B124" s="743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42"/>
      <c r="B125" s="743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</v>
      </c>
    </row>
    <row r="126" spans="1:5" ht="12" customHeight="1" x14ac:dyDescent="0.25">
      <c r="A126" s="742"/>
      <c r="B126" s="743"/>
      <c r="C126" s="664" t="s">
        <v>151</v>
      </c>
      <c r="D126" s="665"/>
      <c r="E126" s="666"/>
    </row>
    <row r="127" spans="1:5" ht="21.6" customHeight="1" x14ac:dyDescent="0.25">
      <c r="A127" s="742"/>
      <c r="B127" s="743"/>
      <c r="C127" s="117" t="s">
        <v>216</v>
      </c>
      <c r="D127" s="320" t="s">
        <v>155</v>
      </c>
      <c r="E127" s="181">
        <f>'таланты+инициативы'!E139</f>
        <v>0.26300000000000001</v>
      </c>
    </row>
    <row r="128" spans="1:5" ht="12" customHeight="1" x14ac:dyDescent="0.25">
      <c r="A128" s="742"/>
      <c r="B128" s="743"/>
      <c r="C128" s="129" t="s">
        <v>153</v>
      </c>
      <c r="D128" s="320" t="s">
        <v>146</v>
      </c>
      <c r="E128" s="181">
        <f>'таланты+инициативы'!E140</f>
        <v>0.26300000000000001</v>
      </c>
    </row>
    <row r="129" spans="1:5" ht="24.6" customHeight="1" x14ac:dyDescent="0.25">
      <c r="A129" s="742"/>
      <c r="B129" s="743"/>
      <c r="C129" s="129" t="s">
        <v>96</v>
      </c>
      <c r="D129" s="320" t="s">
        <v>146</v>
      </c>
      <c r="E129" s="181">
        <f>'таланты+инициативы'!E141</f>
        <v>0.13150000000000001</v>
      </c>
    </row>
    <row r="130" spans="1:5" ht="24.6" customHeight="1" x14ac:dyDescent="0.25">
      <c r="A130" s="742"/>
      <c r="B130" s="743"/>
      <c r="C130" s="129" t="s">
        <v>154</v>
      </c>
      <c r="D130" s="320" t="s">
        <v>146</v>
      </c>
      <c r="E130" s="181">
        <f>'таланты+инициативы'!E142</f>
        <v>0.26300000000000001</v>
      </c>
    </row>
    <row r="131" spans="1:5" ht="24.6" customHeight="1" x14ac:dyDescent="0.25">
      <c r="A131" s="742"/>
      <c r="B131" s="743"/>
      <c r="C131" s="513" t="s">
        <v>158</v>
      </c>
      <c r="D131" s="514"/>
      <c r="E131" s="515"/>
    </row>
    <row r="132" spans="1:5" ht="12" customHeight="1" x14ac:dyDescent="0.25">
      <c r="A132" s="742"/>
      <c r="B132" s="743"/>
      <c r="C132" s="131" t="str">
        <f>'инновации+добровольчество'!A114</f>
        <v>Пособие по уходу за ребенком до 3-х лет</v>
      </c>
      <c r="D132" s="132" t="s">
        <v>134</v>
      </c>
      <c r="E132" s="141">
        <f>E127</f>
        <v>0.26300000000000001</v>
      </c>
    </row>
    <row r="133" spans="1:5" ht="14.45" customHeight="1" x14ac:dyDescent="0.25">
      <c r="A133" s="742"/>
      <c r="B133" s="743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134</v>
      </c>
      <c r="E133" s="141">
        <f t="shared" ref="E133:E135" si="0">E128</f>
        <v>0.26300000000000001</v>
      </c>
    </row>
    <row r="134" spans="1:5" ht="12" customHeight="1" x14ac:dyDescent="0.25">
      <c r="A134" s="742"/>
      <c r="B134" s="743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134</v>
      </c>
      <c r="E134" s="141">
        <v>0.26300000000000001</v>
      </c>
    </row>
    <row r="135" spans="1:5" ht="12" customHeight="1" x14ac:dyDescent="0.25">
      <c r="A135" s="742"/>
      <c r="B135" s="743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134</v>
      </c>
      <c r="E135" s="141">
        <f t="shared" si="0"/>
        <v>0.26300000000000001</v>
      </c>
    </row>
    <row r="136" spans="1:5" ht="12" customHeight="1" x14ac:dyDescent="0.25">
      <c r="A136" s="742"/>
      <c r="B136" s="743"/>
      <c r="C136" s="664" t="s">
        <v>159</v>
      </c>
      <c r="D136" s="665"/>
      <c r="E136" s="666"/>
    </row>
    <row r="137" spans="1:5" ht="12" customHeight="1" x14ac:dyDescent="0.25">
      <c r="A137" s="742"/>
      <c r="B137" s="743"/>
      <c r="C137" s="130" t="s">
        <v>287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42"/>
      <c r="B138" s="743"/>
      <c r="C138" s="130" t="s">
        <v>288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42"/>
      <c r="B139" s="743"/>
      <c r="C139" s="130" t="s">
        <v>289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42"/>
      <c r="B140" s="743"/>
      <c r="C140" s="516" t="s">
        <v>160</v>
      </c>
      <c r="D140" s="517"/>
      <c r="E140" s="518"/>
    </row>
    <row r="141" spans="1:5" ht="11.25" customHeight="1" x14ac:dyDescent="0.25">
      <c r="A141" s="742"/>
      <c r="B141" s="743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42"/>
      <c r="B142" s="743"/>
      <c r="C142" s="686" t="s">
        <v>161</v>
      </c>
      <c r="D142" s="687"/>
      <c r="E142" s="688"/>
    </row>
    <row r="143" spans="1:5" ht="12.75" customHeight="1" x14ac:dyDescent="0.25">
      <c r="A143" s="742"/>
      <c r="B143" s="743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42"/>
      <c r="B144" s="743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42"/>
      <c r="B145" s="743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42"/>
      <c r="B146" s="743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42"/>
      <c r="B147" s="743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42"/>
      <c r="B148" s="743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42"/>
      <c r="B149" s="743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42"/>
      <c r="B150" s="743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42"/>
      <c r="B151" s="743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42"/>
      <c r="B152" s="743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42"/>
      <c r="B153" s="743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42"/>
      <c r="B154" s="743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42"/>
      <c r="B155" s="743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42"/>
      <c r="B156" s="743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42"/>
      <c r="B157" s="743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42"/>
      <c r="B158" s="743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42"/>
      <c r="B159" s="743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42"/>
      <c r="B160" s="743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42"/>
      <c r="B161" s="743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42"/>
      <c r="B162" s="743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42"/>
      <c r="B163" s="743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42"/>
      <c r="B164" s="743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42"/>
      <c r="B165" s="743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42"/>
      <c r="B166" s="743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42"/>
      <c r="B167" s="743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42"/>
      <c r="B168" s="743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42"/>
      <c r="B169" s="743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42"/>
      <c r="B170" s="743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42"/>
      <c r="B171" s="743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42"/>
      <c r="B172" s="743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42"/>
      <c r="B173" s="743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42"/>
      <c r="B174" s="743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42"/>
      <c r="B175" s="743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42"/>
      <c r="B176" s="743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42"/>
      <c r="B177" s="743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42"/>
      <c r="B178" s="743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42"/>
      <c r="B179" s="743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42"/>
      <c r="B180" s="743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42"/>
      <c r="B181" s="743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42"/>
      <c r="B182" s="743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42"/>
      <c r="B183" s="743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42"/>
      <c r="B184" s="743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42"/>
      <c r="B185" s="743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42"/>
      <c r="B186" s="743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42"/>
      <c r="B187" s="743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42"/>
      <c r="B188" s="743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42"/>
      <c r="B189" s="743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42"/>
      <c r="B190" s="743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42"/>
      <c r="B191" s="743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42"/>
      <c r="B192" s="743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42"/>
      <c r="B193" s="743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42"/>
      <c r="B194" s="743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42"/>
      <c r="B195" s="743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42"/>
      <c r="B196" s="743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42"/>
      <c r="B197" s="743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42"/>
      <c r="B198" s="743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42"/>
      <c r="B199" s="743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42"/>
      <c r="B200" s="743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42"/>
      <c r="B201" s="743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42"/>
      <c r="B202" s="743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42"/>
      <c r="B203" s="743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42"/>
      <c r="B204" s="743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42"/>
      <c r="B205" s="743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42"/>
      <c r="B206" s="743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42"/>
      <c r="B207" s="743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42"/>
      <c r="B208" s="743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42"/>
      <c r="B209" s="743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42"/>
      <c r="B210" s="743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42"/>
      <c r="B211" s="743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42"/>
      <c r="B212" s="743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42"/>
      <c r="B213" s="743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42"/>
      <c r="B214" s="743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42"/>
      <c r="B215" s="743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42"/>
      <c r="B216" s="743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42"/>
      <c r="B217" s="743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42"/>
      <c r="B218" s="743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42"/>
      <c r="B219" s="743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42"/>
      <c r="B220" s="743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42"/>
      <c r="B221" s="743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42"/>
      <c r="B222" s="743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42"/>
      <c r="B223" s="743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42"/>
      <c r="B224" s="743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ht="22.5" x14ac:dyDescent="0.25">
      <c r="A225" s="742"/>
      <c r="B225" s="743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ht="22.5" x14ac:dyDescent="0.25">
      <c r="A226" s="742"/>
      <c r="B226" s="743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x14ac:dyDescent="0.25">
      <c r="A227" s="742"/>
      <c r="B227" s="743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42"/>
      <c r="B228" s="743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x14ac:dyDescent="0.25">
      <c r="A229" s="742"/>
      <c r="B229" s="743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ht="22.5" x14ac:dyDescent="0.25">
      <c r="A230" s="742"/>
      <c r="B230" s="743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x14ac:dyDescent="0.25">
      <c r="A231" s="742"/>
      <c r="B231" s="743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ht="22.5" x14ac:dyDescent="0.25">
      <c r="A232" s="742"/>
      <c r="B232" s="743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x14ac:dyDescent="0.25">
      <c r="A233" s="742"/>
      <c r="B233" s="743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42"/>
      <c r="B234" s="743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x14ac:dyDescent="0.25">
      <c r="A235" s="742"/>
      <c r="B235" s="743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ht="22.5" x14ac:dyDescent="0.25">
      <c r="A236" s="742"/>
      <c r="B236" s="743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ht="22.5" x14ac:dyDescent="0.25">
      <c r="A237" s="742"/>
      <c r="B237" s="743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ht="22.5" x14ac:dyDescent="0.25">
      <c r="A238" s="742"/>
      <c r="B238" s="743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x14ac:dyDescent="0.25">
      <c r="A239" s="742"/>
      <c r="B239" s="743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x14ac:dyDescent="0.25">
      <c r="A240" s="742"/>
      <c r="B240" s="743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x14ac:dyDescent="0.25">
      <c r="A241" s="742"/>
      <c r="B241" s="743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42"/>
      <c r="B242" s="743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42"/>
      <c r="B243" s="743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ht="22.5" x14ac:dyDescent="0.25">
      <c r="A244" s="742"/>
      <c r="B244" s="743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42"/>
      <c r="B245" s="743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42"/>
      <c r="B246" s="743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42"/>
      <c r="B247" s="743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ht="22.5" x14ac:dyDescent="0.25">
      <c r="A248" s="742"/>
      <c r="B248" s="743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42"/>
      <c r="B249" s="743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42"/>
      <c r="B250" s="743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42"/>
      <c r="B251" s="743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ht="22.5" x14ac:dyDescent="0.25">
      <c r="A252" s="742"/>
      <c r="B252" s="743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ht="22.5" x14ac:dyDescent="0.25">
      <c r="A253" s="742"/>
      <c r="B253" s="743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x14ac:dyDescent="0.25">
      <c r="A254" s="742"/>
      <c r="B254" s="743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x14ac:dyDescent="0.25">
      <c r="A255" s="742"/>
      <c r="B255" s="743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42"/>
      <c r="B256" s="743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ht="22.5" x14ac:dyDescent="0.25">
      <c r="A257" s="742"/>
      <c r="B257" s="743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42"/>
      <c r="B258" s="743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42"/>
      <c r="B259" s="743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x14ac:dyDescent="0.25">
      <c r="A260" s="742"/>
      <c r="B260" s="743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42"/>
      <c r="B261" s="743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x14ac:dyDescent="0.25">
      <c r="A262" s="742"/>
      <c r="B262" s="743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ht="22.5" x14ac:dyDescent="0.25">
      <c r="A263" s="742"/>
      <c r="B263" s="743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ht="22.5" x14ac:dyDescent="0.25">
      <c r="A264" s="742"/>
      <c r="B264" s="743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42"/>
      <c r="B265" s="743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x14ac:dyDescent="0.25">
      <c r="A266" s="742"/>
      <c r="B266" s="743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x14ac:dyDescent="0.25">
      <c r="A267" s="742"/>
      <c r="B267" s="743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42"/>
      <c r="B268" s="743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ht="22.5" x14ac:dyDescent="0.25">
      <c r="A269" s="742"/>
      <c r="B269" s="743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ht="22.5" x14ac:dyDescent="0.25">
      <c r="A270" s="742"/>
      <c r="B270" s="743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ht="22.5" x14ac:dyDescent="0.25">
      <c r="A271" s="742"/>
      <c r="B271" s="743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42"/>
      <c r="B272" s="743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42"/>
      <c r="B273" s="743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42"/>
      <c r="B274" s="743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42"/>
      <c r="B275" s="743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42"/>
      <c r="B276" s="743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42"/>
      <c r="B277" s="743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42"/>
      <c r="B278" s="743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42"/>
      <c r="B279" s="743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42"/>
      <c r="B280" s="743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42"/>
      <c r="B281" s="743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42"/>
      <c r="B282" s="743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42"/>
      <c r="B283" s="743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42"/>
      <c r="B284" s="743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42"/>
      <c r="B285" s="743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42"/>
      <c r="B286" s="743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42"/>
      <c r="B287" s="743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42"/>
      <c r="B288" s="743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42"/>
      <c r="B289" s="743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42"/>
      <c r="B290" s="743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42"/>
      <c r="B291" s="743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42"/>
      <c r="B292" s="743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42"/>
      <c r="B293" s="743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42"/>
      <c r="B294" s="743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42"/>
      <c r="B295" s="743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42"/>
      <c r="B296" s="743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42"/>
      <c r="B297" s="743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42"/>
      <c r="B298" s="743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42"/>
      <c r="B299" s="743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42"/>
      <c r="B300" s="743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42"/>
      <c r="B301" s="743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42"/>
      <c r="B302" s="743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42"/>
      <c r="B303" s="743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42"/>
      <c r="B304" s="743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42"/>
      <c r="B305" s="743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42"/>
      <c r="B306" s="743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42"/>
      <c r="B307" s="743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42"/>
      <c r="B308" s="743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42"/>
      <c r="B309" s="743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42"/>
      <c r="B310" s="743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42"/>
      <c r="B311" s="743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42"/>
      <c r="B312" s="743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42"/>
      <c r="B313" s="743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42"/>
      <c r="B314" s="743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42"/>
      <c r="B315" s="743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42"/>
      <c r="B316" s="743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42"/>
      <c r="B317" s="743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42"/>
      <c r="B318" s="743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42"/>
      <c r="B319" s="743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42"/>
      <c r="B320" s="743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42"/>
      <c r="B321" s="743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42"/>
      <c r="B322" s="743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42"/>
      <c r="B323" s="743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42"/>
      <c r="B324" s="743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42"/>
      <c r="B325" s="743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42"/>
      <c r="B326" s="743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42"/>
      <c r="B327" s="743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42"/>
      <c r="B328" s="743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42"/>
      <c r="B329" s="743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42"/>
      <c r="B330" s="743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42"/>
      <c r="B331" s="743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42"/>
      <c r="B332" s="743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42"/>
      <c r="B333" s="743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42"/>
      <c r="B334" s="743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42"/>
      <c r="B335" s="743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42"/>
      <c r="B336" s="743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42"/>
      <c r="B337" s="743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42"/>
      <c r="B338" s="743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42"/>
      <c r="B339" s="743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42"/>
      <c r="B340" s="743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42"/>
      <c r="B341" s="743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42"/>
      <c r="B342" s="743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42"/>
      <c r="B343" s="743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42"/>
      <c r="B344" s="743"/>
      <c r="C344" s="120" t="str">
        <f>'натур показатели патриотика'!C318</f>
        <v>Клей</v>
      </c>
      <c r="D344" s="360" t="s">
        <v>91</v>
      </c>
      <c r="E344" s="181">
        <f>'таланты+инициативы'!D465</f>
        <v>0.26300000000000001</v>
      </c>
    </row>
    <row r="345" spans="1:5" x14ac:dyDescent="0.25">
      <c r="A345" s="742"/>
      <c r="B345" s="743"/>
      <c r="C345" s="120" t="str">
        <f>'натур показатели патриотика'!C319</f>
        <v>Крышка горловины</v>
      </c>
      <c r="D345" s="360" t="s">
        <v>91</v>
      </c>
      <c r="E345" s="181">
        <f>'таланты+инициативы'!D466</f>
        <v>0.52600000000000002</v>
      </c>
    </row>
    <row r="346" spans="1:5" x14ac:dyDescent="0.25">
      <c r="A346" s="742"/>
      <c r="B346" s="743"/>
      <c r="C346" s="120" t="str">
        <f>'натур показатели патриотика'!C320</f>
        <v>папка скоросшиватель</v>
      </c>
      <c r="D346" s="360" t="s">
        <v>91</v>
      </c>
      <c r="E346" s="181">
        <f>'таланты+инициативы'!D467</f>
        <v>2.63</v>
      </c>
    </row>
    <row r="347" spans="1:5" x14ac:dyDescent="0.25">
      <c r="A347" s="742"/>
      <c r="B347" s="743"/>
      <c r="C347" s="120" t="str">
        <f>'натур показатели патриотика'!C321</f>
        <v>Прессвол РОР-АР 3,5*2,3м</v>
      </c>
      <c r="D347" s="360" t="s">
        <v>91</v>
      </c>
      <c r="E347" s="181">
        <f>'таланты+инициативы'!D468</f>
        <v>0.26300000000000001</v>
      </c>
    </row>
    <row r="348" spans="1:5" x14ac:dyDescent="0.25">
      <c r="A348" s="742"/>
      <c r="B348" s="743"/>
      <c r="C348" s="120" t="str">
        <f>'натур показатели патриотика'!C322</f>
        <v>плинтус кабель-канал</v>
      </c>
      <c r="D348" s="360" t="s">
        <v>91</v>
      </c>
      <c r="E348" s="181">
        <f>'таланты+инициативы'!D469</f>
        <v>0.78900000000000003</v>
      </c>
    </row>
    <row r="349" spans="1:5" x14ac:dyDescent="0.25">
      <c r="A349" s="742"/>
      <c r="B349" s="743"/>
      <c r="C349" s="120" t="str">
        <f>'натур показатели патриотика'!C323</f>
        <v>валик малярный L</v>
      </c>
      <c r="D349" s="360" t="s">
        <v>91</v>
      </c>
      <c r="E349" s="181">
        <f>'таланты+инициативы'!D470</f>
        <v>0.52600000000000002</v>
      </c>
    </row>
    <row r="350" spans="1:5" x14ac:dyDescent="0.25">
      <c r="A350" s="742"/>
      <c r="B350" s="743"/>
      <c r="C350" s="120" t="str">
        <f>'натур показатели патриотика'!C324</f>
        <v>валик малярный профи</v>
      </c>
      <c r="D350" s="360" t="s">
        <v>91</v>
      </c>
      <c r="E350" s="181">
        <f>'таланты+инициативы'!D471</f>
        <v>0.52600000000000002</v>
      </c>
    </row>
    <row r="351" spans="1:5" x14ac:dyDescent="0.25">
      <c r="A351" s="742"/>
      <c r="B351" s="743"/>
      <c r="C351" s="120" t="str">
        <f>'натур показатели патриотика'!C325</f>
        <v>кабель-канал</v>
      </c>
      <c r="D351" s="360" t="s">
        <v>91</v>
      </c>
      <c r="E351" s="181">
        <f>'таланты+инициативы'!D472</f>
        <v>1.3149999999999999</v>
      </c>
    </row>
    <row r="352" spans="1:5" x14ac:dyDescent="0.25">
      <c r="A352" s="742"/>
      <c r="B352" s="743"/>
      <c r="C352" s="120" t="str">
        <f>'натур показатели патриотика'!C326</f>
        <v>ванночка малярная</v>
      </c>
      <c r="D352" s="360" t="s">
        <v>91</v>
      </c>
      <c r="E352" s="181">
        <f>'таланты+инициативы'!D473</f>
        <v>0.52600000000000002</v>
      </c>
    </row>
    <row r="353" spans="1:5" x14ac:dyDescent="0.25">
      <c r="A353" s="742"/>
      <c r="B353" s="743"/>
      <c r="C353" s="120" t="str">
        <f>'натур показатели патриотика'!C327</f>
        <v>шайба крановая</v>
      </c>
      <c r="D353" s="360" t="s">
        <v>91</v>
      </c>
      <c r="E353" s="181">
        <f>'таланты+инициативы'!D474</f>
        <v>5.26</v>
      </c>
    </row>
    <row r="354" spans="1:5" x14ac:dyDescent="0.25">
      <c r="A354" s="742"/>
      <c r="B354" s="743"/>
      <c r="C354" s="120" t="str">
        <f>'натур показатели патриотика'!C328</f>
        <v>эмаль аэрозоль</v>
      </c>
      <c r="D354" s="360" t="s">
        <v>91</v>
      </c>
      <c r="E354" s="181">
        <f>'таланты+инициативы'!D475</f>
        <v>0.52600000000000002</v>
      </c>
    </row>
    <row r="355" spans="1:5" x14ac:dyDescent="0.25">
      <c r="A355" s="742"/>
      <c r="B355" s="743"/>
      <c r="C355" s="120" t="str">
        <f>'натур показатели патриотика'!C329</f>
        <v>Папка-регистратор</v>
      </c>
      <c r="D355" s="360" t="s">
        <v>91</v>
      </c>
      <c r="E355" s="181">
        <f>'таланты+инициативы'!D476</f>
        <v>5.7860000000000005</v>
      </c>
    </row>
    <row r="356" spans="1:5" x14ac:dyDescent="0.25">
      <c r="A356" s="742"/>
      <c r="B356" s="743"/>
      <c r="C356" s="120" t="str">
        <f>'натур показатели патриотика'!C330</f>
        <v>Блок питания</v>
      </c>
      <c r="D356" s="360" t="s">
        <v>91</v>
      </c>
      <c r="E356" s="181">
        <f>'таланты+инициативы'!D477</f>
        <v>0.26300000000000001</v>
      </c>
    </row>
    <row r="357" spans="1:5" x14ac:dyDescent="0.25">
      <c r="A357" s="742"/>
      <c r="B357" s="743"/>
      <c r="C357" s="120" t="str">
        <f>'натур показатели патриотика'!C331</f>
        <v>Кабель</v>
      </c>
      <c r="D357" s="360" t="s">
        <v>91</v>
      </c>
      <c r="E357" s="181">
        <f>'таланты+инициативы'!D478</f>
        <v>0.78900000000000003</v>
      </c>
    </row>
    <row r="358" spans="1:5" x14ac:dyDescent="0.25">
      <c r="A358" s="742"/>
      <c r="B358" s="743"/>
      <c r="C358" s="120" t="str">
        <f>'натур показатели патриотика'!C332</f>
        <v>Карта памяти</v>
      </c>
      <c r="D358" s="360" t="s">
        <v>91</v>
      </c>
      <c r="E358" s="181">
        <f>'таланты+инициативы'!D479</f>
        <v>0.52600000000000002</v>
      </c>
    </row>
    <row r="359" spans="1:5" x14ac:dyDescent="0.25">
      <c r="A359" s="742"/>
      <c r="B359" s="743"/>
      <c r="C359" s="120" t="str">
        <f>'натур показатели патриотика'!C333</f>
        <v>Кабель</v>
      </c>
      <c r="D359" s="360" t="s">
        <v>91</v>
      </c>
      <c r="E359" s="181">
        <f>'таланты+инициативы'!D480</f>
        <v>0.26300000000000001</v>
      </c>
    </row>
    <row r="360" spans="1:5" x14ac:dyDescent="0.25">
      <c r="A360" s="742"/>
      <c r="B360" s="743"/>
      <c r="C360" s="120" t="str">
        <f>'натур показатели патриотика'!C334</f>
        <v>Бумага Lomond 230</v>
      </c>
      <c r="D360" s="360" t="s">
        <v>91</v>
      </c>
      <c r="E360" s="181">
        <f>'таланты+инициативы'!D481</f>
        <v>0.52600000000000002</v>
      </c>
    </row>
    <row r="361" spans="1:5" x14ac:dyDescent="0.25">
      <c r="A361" s="742"/>
      <c r="B361" s="743"/>
      <c r="C361" s="120" t="str">
        <f>'натур показатели патриотика'!C335</f>
        <v>Бумага Lomond 140</v>
      </c>
      <c r="D361" s="360" t="s">
        <v>91</v>
      </c>
      <c r="E361" s="181">
        <f>'таланты+инициативы'!D482</f>
        <v>0.52600000000000002</v>
      </c>
    </row>
    <row r="362" spans="1:5" x14ac:dyDescent="0.25">
      <c r="A362" s="742"/>
      <c r="B362" s="743"/>
      <c r="C362" s="120" t="str">
        <f>'натур показатели патриотика'!C336</f>
        <v>Бумага Lomond 200</v>
      </c>
      <c r="D362" s="360" t="s">
        <v>91</v>
      </c>
      <c r="E362" s="181">
        <f>'таланты+инициативы'!D483</f>
        <v>0.52600000000000002</v>
      </c>
    </row>
    <row r="363" spans="1:5" x14ac:dyDescent="0.25">
      <c r="A363" s="742"/>
      <c r="B363" s="743"/>
      <c r="C363" s="120" t="str">
        <f>'натур показатели патриотика'!C337</f>
        <v>Бумага Cactus 180</v>
      </c>
      <c r="D363" s="360" t="s">
        <v>91</v>
      </c>
      <c r="E363" s="181">
        <f>'таланты+инициативы'!D484</f>
        <v>0.52600000000000002</v>
      </c>
    </row>
    <row r="364" spans="1:5" x14ac:dyDescent="0.25">
      <c r="A364" s="742"/>
      <c r="B364" s="743"/>
      <c r="C364" s="120" t="str">
        <f>'натур показатели патриотика'!C338</f>
        <v>Бумага Cactus 230</v>
      </c>
      <c r="D364" s="360" t="s">
        <v>91</v>
      </c>
      <c r="E364" s="181">
        <f>'таланты+инициативы'!D485</f>
        <v>0.52600000000000002</v>
      </c>
    </row>
    <row r="365" spans="1:5" x14ac:dyDescent="0.25">
      <c r="A365" s="742"/>
      <c r="B365" s="743"/>
      <c r="C365" s="120" t="str">
        <f>'натур показатели патриотика'!C339</f>
        <v>Бумага офисная А3</v>
      </c>
      <c r="D365" s="360" t="s">
        <v>91</v>
      </c>
      <c r="E365" s="181">
        <f>'таланты+инициативы'!D486</f>
        <v>1.3149999999999999</v>
      </c>
    </row>
    <row r="366" spans="1:5" x14ac:dyDescent="0.25">
      <c r="A366" s="742"/>
      <c r="B366" s="743"/>
      <c r="C366" s="120" t="str">
        <f>'натур показатели патриотика'!C340</f>
        <v>Бумага Lomond А3</v>
      </c>
      <c r="D366" s="360" t="s">
        <v>91</v>
      </c>
      <c r="E366" s="181">
        <f>'таланты+инициативы'!D487</f>
        <v>1.052</v>
      </c>
    </row>
    <row r="367" spans="1:5" x14ac:dyDescent="0.25">
      <c r="A367" s="742"/>
      <c r="B367" s="743"/>
      <c r="C367" s="120" t="str">
        <f>'натур показатели патриотика'!C341</f>
        <v>Папка-регистратор</v>
      </c>
      <c r="D367" s="360" t="s">
        <v>91</v>
      </c>
      <c r="E367" s="181">
        <f>'таланты+инициативы'!D488</f>
        <v>2.63</v>
      </c>
    </row>
    <row r="368" spans="1:5" x14ac:dyDescent="0.25">
      <c r="A368" s="742"/>
      <c r="B368" s="743"/>
      <c r="C368" s="120" t="str">
        <f>'натур показатели патриотика'!C342</f>
        <v>Блокнот для флипчарта</v>
      </c>
      <c r="D368" s="360" t="s">
        <v>91</v>
      </c>
      <c r="E368" s="181">
        <f>'таланты+инициативы'!D489</f>
        <v>1.3149999999999999</v>
      </c>
    </row>
    <row r="369" spans="1:5" x14ac:dyDescent="0.25">
      <c r="A369" s="742"/>
      <c r="B369" s="743"/>
      <c r="C369" s="120" t="str">
        <f>'натур показатели патриотика'!C343</f>
        <v>Чернила для заправки комплект</v>
      </c>
      <c r="D369" s="360" t="s">
        <v>91</v>
      </c>
      <c r="E369" s="181">
        <f>'таланты+инициативы'!D490</f>
        <v>1.052</v>
      </c>
    </row>
    <row r="370" spans="1:5" x14ac:dyDescent="0.25">
      <c r="A370" s="742"/>
      <c r="B370" s="743"/>
      <c r="C370" s="120" t="str">
        <f>'натур показатели патриотика'!C344</f>
        <v>гвозди строит</v>
      </c>
      <c r="D370" s="360" t="s">
        <v>91</v>
      </c>
      <c r="E370" s="181">
        <f>'таланты+инициативы'!D491</f>
        <v>0.52600000000000002</v>
      </c>
    </row>
    <row r="371" spans="1:5" x14ac:dyDescent="0.25">
      <c r="A371" s="742"/>
      <c r="B371" s="743"/>
      <c r="C371" s="120" t="str">
        <f>'натур показатели патриотика'!C345</f>
        <v>гвозди строит</v>
      </c>
      <c r="D371" s="360" t="s">
        <v>91</v>
      </c>
      <c r="E371" s="181">
        <f>'таланты+инициативы'!D492</f>
        <v>7.8900000000000006</v>
      </c>
    </row>
    <row r="372" spans="1:5" x14ac:dyDescent="0.25">
      <c r="A372" s="742"/>
      <c r="B372" s="743"/>
      <c r="C372" s="120" t="str">
        <f>'натур показатели патриотика'!C346</f>
        <v>Помпа дополнительная</v>
      </c>
      <c r="D372" s="360" t="s">
        <v>91</v>
      </c>
      <c r="E372" s="181">
        <f>'таланты+инициативы'!D493</f>
        <v>0.26300000000000001</v>
      </c>
    </row>
    <row r="373" spans="1:5" x14ac:dyDescent="0.25">
      <c r="A373" s="742"/>
      <c r="B373" s="743"/>
      <c r="C373" s="120" t="str">
        <f>'натур показатели патриотика'!C347</f>
        <v>уголок крепежный</v>
      </c>
      <c r="D373" s="360" t="s">
        <v>91</v>
      </c>
      <c r="E373" s="181">
        <f>'таланты+инициативы'!D494</f>
        <v>52.6</v>
      </c>
    </row>
    <row r="374" spans="1:5" x14ac:dyDescent="0.25">
      <c r="A374" s="742"/>
      <c r="B374" s="743"/>
      <c r="C374" s="120" t="str">
        <f>'натур показатели патриотика'!C348</f>
        <v>саморез</v>
      </c>
      <c r="D374" s="360" t="s">
        <v>91</v>
      </c>
      <c r="E374" s="181">
        <f>'таланты+инициативы'!D495</f>
        <v>65.75</v>
      </c>
    </row>
    <row r="375" spans="1:5" x14ac:dyDescent="0.25">
      <c r="A375" s="742"/>
      <c r="B375" s="743"/>
      <c r="C375" s="120" t="str">
        <f>'натур показатели патриотика'!C349</f>
        <v>гвозди строит</v>
      </c>
      <c r="D375" s="360" t="s">
        <v>91</v>
      </c>
      <c r="E375" s="181">
        <f>'таланты+инициативы'!D496</f>
        <v>0.26300000000000001</v>
      </c>
    </row>
    <row r="376" spans="1:5" x14ac:dyDescent="0.25">
      <c r="A376" s="742"/>
      <c r="B376" s="743"/>
      <c r="C376" s="120" t="str">
        <f>'натур показатели патриотика'!C350</f>
        <v>стяжка для проводов</v>
      </c>
      <c r="D376" s="360" t="s">
        <v>91</v>
      </c>
      <c r="E376" s="181">
        <f>'таланты+инициативы'!D497</f>
        <v>0.52600000000000002</v>
      </c>
    </row>
    <row r="377" spans="1:5" x14ac:dyDescent="0.25">
      <c r="A377" s="742"/>
      <c r="B377" s="743"/>
      <c r="C377" s="120" t="str">
        <f>'натур показатели патриотика'!C351</f>
        <v>стяжка для проводов</v>
      </c>
      <c r="D377" s="360" t="s">
        <v>91</v>
      </c>
      <c r="E377" s="181">
        <f>'таланты+инициативы'!D498</f>
        <v>0.52600000000000002</v>
      </c>
    </row>
    <row r="378" spans="1:5" x14ac:dyDescent="0.25">
      <c r="A378" s="742"/>
      <c r="B378" s="743"/>
      <c r="C378" s="120" t="str">
        <f>'натур показатели патриотика'!C352</f>
        <v>гвозди строит</v>
      </c>
      <c r="D378" s="360" t="s">
        <v>91</v>
      </c>
      <c r="E378" s="181">
        <f>'таланты+инициативы'!D499</f>
        <v>0.26300000000000001</v>
      </c>
    </row>
    <row r="379" spans="1:5" x14ac:dyDescent="0.25">
      <c r="A379" s="742"/>
      <c r="B379" s="743"/>
      <c r="C379" s="120" t="str">
        <f>'натур показатели патриотика'!C353</f>
        <v>Стойки, втулки Хёндай</v>
      </c>
      <c r="D379" s="360" t="s">
        <v>91</v>
      </c>
      <c r="E379" s="181">
        <f>'таланты+инициативы'!D500</f>
        <v>2.63</v>
      </c>
    </row>
    <row r="380" spans="1:5" x14ac:dyDescent="0.25">
      <c r="A380" s="742"/>
      <c r="B380" s="743"/>
      <c r="C380" s="120" t="str">
        <f>'натур показатели патриотика'!C354</f>
        <v xml:space="preserve">хозяйственно-бытовые товары </v>
      </c>
      <c r="D380" s="360" t="s">
        <v>91</v>
      </c>
      <c r="E380" s="181">
        <f>'таланты+инициативы'!D501</f>
        <v>115.72</v>
      </c>
    </row>
    <row r="381" spans="1:5" x14ac:dyDescent="0.25">
      <c r="A381" s="742"/>
      <c r="B381" s="743"/>
      <c r="C381" s="120" t="str">
        <f>'натур показатели патриотика'!C355</f>
        <v>антифриз для УАЗ</v>
      </c>
      <c r="D381" s="360" t="s">
        <v>91</v>
      </c>
      <c r="E381" s="181">
        <f>'таланты+инициативы'!D502</f>
        <v>0.52600000000000002</v>
      </c>
    </row>
    <row r="382" spans="1:5" x14ac:dyDescent="0.25">
      <c r="A382" s="742"/>
      <c r="B382" s="743"/>
    </row>
    <row r="383" spans="1:5" x14ac:dyDescent="0.25">
      <c r="A383" s="742"/>
      <c r="B383" s="743"/>
    </row>
  </sheetData>
  <mergeCells count="18"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511"/>
  <sheetViews>
    <sheetView topLeftCell="A118" zoomScale="90" zoomScaleNormal="90" zoomScaleSheetLayoutView="85" zoomScalePageLayoutView="70" workbookViewId="0">
      <selection activeCell="J26" sqref="J26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9" width="21.25" style="45" customWidth="1"/>
    <col min="10" max="10" width="18.625" style="45" customWidth="1"/>
    <col min="11" max="11" width="20.125" style="45" customWidth="1"/>
    <col min="12" max="12" width="12.375" style="45" bestFit="1" customWidth="1"/>
    <col min="13" max="13" width="14.875" style="45" customWidth="1"/>
    <col min="14" max="16384" width="8.875" style="45"/>
  </cols>
  <sheetData>
    <row r="1" spans="1:10" ht="16.5" x14ac:dyDescent="0.25">
      <c r="A1" s="754" t="str">
        <f>патриотика!A1</f>
        <v>Учреждение: Муниципальное бюджетное учреждение  «Молодежный центр » Северо- Енисейского района</v>
      </c>
      <c r="B1" s="754"/>
      <c r="C1" s="754"/>
      <c r="D1" s="754"/>
      <c r="E1" s="754"/>
      <c r="F1" s="754"/>
      <c r="G1" s="754"/>
      <c r="H1" s="754"/>
      <c r="I1" s="754"/>
      <c r="J1" s="754"/>
    </row>
    <row r="2" spans="1:10" ht="16.5" x14ac:dyDescent="0.25">
      <c r="A2" s="343" t="s">
        <v>608</v>
      </c>
      <c r="B2" s="343"/>
      <c r="C2" s="343"/>
      <c r="D2" s="343"/>
      <c r="E2" s="343"/>
      <c r="F2" s="343"/>
      <c r="G2" s="343"/>
      <c r="H2" s="343"/>
      <c r="I2" s="481"/>
      <c r="J2" s="343"/>
    </row>
    <row r="3" spans="1:10" ht="58.15" customHeight="1" x14ac:dyDescent="0.25">
      <c r="A3" s="89" t="s">
        <v>602</v>
      </c>
      <c r="B3" s="755" t="s">
        <v>137</v>
      </c>
      <c r="C3" s="755"/>
      <c r="D3" s="755"/>
      <c r="E3" s="755"/>
      <c r="F3" s="755"/>
      <c r="G3" s="755"/>
      <c r="H3" s="755"/>
      <c r="I3" s="755"/>
      <c r="J3" s="755"/>
    </row>
    <row r="4" spans="1:10" ht="15.75" x14ac:dyDescent="0.25">
      <c r="A4" s="712" t="s">
        <v>54</v>
      </c>
      <c r="B4" s="712"/>
      <c r="C4" s="712"/>
      <c r="D4" s="712"/>
      <c r="E4" s="712"/>
      <c r="F4" s="7"/>
      <c r="G4" s="179"/>
      <c r="H4" s="7"/>
      <c r="I4" s="7"/>
      <c r="J4" s="7"/>
    </row>
    <row r="5" spans="1:10" ht="15.75" x14ac:dyDescent="0.25">
      <c r="A5" s="713" t="s">
        <v>45</v>
      </c>
      <c r="B5" s="713"/>
      <c r="C5" s="713"/>
      <c r="D5" s="713"/>
      <c r="E5" s="713"/>
      <c r="F5" s="7"/>
      <c r="G5" s="179"/>
      <c r="H5" s="7"/>
      <c r="I5" s="7"/>
      <c r="J5" s="7"/>
    </row>
    <row r="6" spans="1:10" ht="15.75" x14ac:dyDescent="0.25">
      <c r="A6" s="713" t="s">
        <v>290</v>
      </c>
      <c r="B6" s="713"/>
      <c r="C6" s="713"/>
      <c r="D6" s="713"/>
      <c r="E6" s="713"/>
      <c r="F6" s="7"/>
      <c r="G6" s="179"/>
      <c r="H6" s="7"/>
      <c r="I6" s="7"/>
      <c r="J6" s="7"/>
    </row>
    <row r="7" spans="1:10" ht="15.75" x14ac:dyDescent="0.25">
      <c r="A7" s="548" t="s">
        <v>50</v>
      </c>
      <c r="B7" s="548"/>
      <c r="C7" s="548"/>
      <c r="D7" s="548"/>
      <c r="E7" s="548"/>
      <c r="F7" s="7"/>
      <c r="G7" s="179"/>
      <c r="H7" s="7"/>
      <c r="I7" s="7"/>
      <c r="J7" s="7"/>
    </row>
    <row r="8" spans="1:10" ht="27.6" customHeight="1" x14ac:dyDescent="0.25">
      <c r="A8" s="109" t="s">
        <v>34</v>
      </c>
      <c r="B8" s="70" t="s">
        <v>9</v>
      </c>
      <c r="C8" s="71"/>
      <c r="D8" s="549" t="s">
        <v>10</v>
      </c>
      <c r="E8" s="550"/>
      <c r="F8" s="337" t="s">
        <v>9</v>
      </c>
      <c r="G8" s="179"/>
      <c r="H8" s="7"/>
      <c r="I8" s="7"/>
      <c r="J8" s="7"/>
    </row>
    <row r="9" spans="1:10" ht="15.75" x14ac:dyDescent="0.25">
      <c r="A9" s="109"/>
      <c r="B9" s="338"/>
      <c r="C9" s="338"/>
      <c r="D9" s="551" t="str">
        <f>'инновации+добровольчество'!D10:E10</f>
        <v>Заведующий МЦ</v>
      </c>
      <c r="E9" s="552"/>
      <c r="F9" s="72">
        <v>1</v>
      </c>
      <c r="G9" s="179"/>
      <c r="H9" s="7"/>
      <c r="I9" s="7"/>
      <c r="J9" s="7"/>
    </row>
    <row r="10" spans="1:10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553" t="str">
        <f>'[1]2016'!$AE$25</f>
        <v>Водитель</v>
      </c>
      <c r="E10" s="554"/>
      <c r="F10" s="338">
        <v>1</v>
      </c>
      <c r="G10" s="179"/>
      <c r="H10" s="7"/>
      <c r="I10" s="7"/>
      <c r="J10" s="7"/>
    </row>
    <row r="11" spans="1:10" ht="15.75" x14ac:dyDescent="0.25">
      <c r="A11" s="70" t="s">
        <v>102</v>
      </c>
      <c r="B11" s="338">
        <v>1</v>
      </c>
      <c r="C11" s="338"/>
      <c r="D11" s="553" t="s">
        <v>96</v>
      </c>
      <c r="E11" s="554"/>
      <c r="F11" s="338">
        <v>0.5</v>
      </c>
      <c r="G11" s="179"/>
      <c r="H11" s="7"/>
      <c r="I11" s="7"/>
      <c r="J11" s="7"/>
    </row>
    <row r="12" spans="1:10" ht="15.75" x14ac:dyDescent="0.25">
      <c r="A12" s="109"/>
      <c r="B12" s="338"/>
      <c r="C12" s="338"/>
      <c r="D12" s="553" t="str">
        <f>'[1]2016'!$AE$26</f>
        <v xml:space="preserve">Уборщик служебных помещений </v>
      </c>
      <c r="E12" s="554"/>
      <c r="F12" s="338">
        <v>1</v>
      </c>
      <c r="G12" s="179"/>
      <c r="H12" s="7"/>
      <c r="I12" s="7"/>
      <c r="J12" s="7"/>
    </row>
    <row r="13" spans="1:10" ht="15.75" x14ac:dyDescent="0.25">
      <c r="A13" s="73" t="s">
        <v>61</v>
      </c>
      <c r="B13" s="74">
        <f>SUM(B9:B11)</f>
        <v>6.6</v>
      </c>
      <c r="C13" s="73"/>
      <c r="D13" s="555" t="s">
        <v>61</v>
      </c>
      <c r="E13" s="556"/>
      <c r="F13" s="74">
        <f>SUM(F9:F12)</f>
        <v>3.5</v>
      </c>
      <c r="G13" s="179"/>
      <c r="H13" s="7"/>
      <c r="I13" s="7"/>
      <c r="J13" s="7"/>
    </row>
    <row r="14" spans="1:10" ht="36" customHeight="1" x14ac:dyDescent="0.25">
      <c r="A14" s="718" t="s">
        <v>603</v>
      </c>
      <c r="B14" s="718"/>
      <c r="C14" s="718"/>
      <c r="D14" s="718"/>
      <c r="E14" s="718"/>
      <c r="F14" s="718"/>
      <c r="G14" s="718"/>
      <c r="H14" s="718"/>
      <c r="I14" s="718"/>
      <c r="J14" s="718"/>
    </row>
    <row r="15" spans="1:10" ht="15.75" x14ac:dyDescent="0.25">
      <c r="A15" s="721" t="s">
        <v>217</v>
      </c>
      <c r="B15" s="721"/>
      <c r="C15" s="721"/>
      <c r="D15" s="721"/>
      <c r="E15" s="721"/>
      <c r="F15" s="721"/>
      <c r="G15" s="179"/>
      <c r="H15" s="7"/>
      <c r="I15" s="7"/>
      <c r="J15" s="7"/>
    </row>
    <row r="16" spans="1:10" ht="15.75" x14ac:dyDescent="0.25">
      <c r="A16" s="10" t="s">
        <v>207</v>
      </c>
      <c r="B16" s="10"/>
      <c r="C16" s="10"/>
      <c r="D16" s="10"/>
      <c r="E16" s="7"/>
      <c r="F16" s="7"/>
      <c r="G16" s="179"/>
      <c r="H16" s="7"/>
      <c r="I16" s="7"/>
      <c r="J16" s="7"/>
    </row>
    <row r="17" spans="1:13" ht="15.75" x14ac:dyDescent="0.25">
      <c r="A17" s="722" t="s">
        <v>47</v>
      </c>
      <c r="B17" s="722"/>
      <c r="C17" s="722"/>
      <c r="D17" s="722"/>
      <c r="E17" s="722"/>
      <c r="F17" s="722"/>
      <c r="G17" s="179"/>
      <c r="H17" s="7"/>
      <c r="I17" s="7"/>
      <c r="J17" s="7"/>
    </row>
    <row r="18" spans="1:13" ht="15.75" x14ac:dyDescent="0.25">
      <c r="A18" s="720" t="s">
        <v>218</v>
      </c>
      <c r="B18" s="720"/>
      <c r="C18" s="339"/>
      <c r="D18" s="168">
        <v>0.26300000000000001</v>
      </c>
      <c r="E18" s="168"/>
      <c r="F18" s="7"/>
      <c r="G18" s="179"/>
      <c r="H18" s="7"/>
      <c r="I18" s="7"/>
      <c r="J18" s="7"/>
    </row>
    <row r="19" spans="1:13" ht="94.5" x14ac:dyDescent="0.25">
      <c r="A19" s="692" t="s">
        <v>0</v>
      </c>
      <c r="B19" s="692" t="s">
        <v>1</v>
      </c>
      <c r="C19" s="334"/>
      <c r="D19" s="692" t="s">
        <v>2</v>
      </c>
      <c r="E19" s="693" t="s">
        <v>3</v>
      </c>
      <c r="F19" s="694"/>
      <c r="G19" s="746" t="s">
        <v>35</v>
      </c>
      <c r="H19" s="334" t="s">
        <v>5</v>
      </c>
      <c r="I19" s="478" t="s">
        <v>604</v>
      </c>
      <c r="J19" s="692" t="s">
        <v>6</v>
      </c>
    </row>
    <row r="20" spans="1:13" ht="15.75" x14ac:dyDescent="0.25">
      <c r="A20" s="692"/>
      <c r="B20" s="692"/>
      <c r="C20" s="334"/>
      <c r="D20" s="692"/>
      <c r="E20" s="334" t="s">
        <v>208</v>
      </c>
      <c r="F20" s="566" t="s">
        <v>211</v>
      </c>
      <c r="G20" s="746"/>
      <c r="H20" s="321" t="s">
        <v>183</v>
      </c>
      <c r="I20" s="475"/>
      <c r="J20" s="692"/>
    </row>
    <row r="21" spans="1:13" ht="15.75" x14ac:dyDescent="0.25">
      <c r="A21" s="692"/>
      <c r="B21" s="692"/>
      <c r="C21" s="334"/>
      <c r="D21" s="692"/>
      <c r="E21" s="334" t="s">
        <v>4</v>
      </c>
      <c r="F21" s="568"/>
      <c r="G21" s="746"/>
      <c r="H21" s="334" t="s">
        <v>209</v>
      </c>
      <c r="I21" s="478"/>
      <c r="J21" s="692"/>
    </row>
    <row r="22" spans="1:13" ht="15.75" x14ac:dyDescent="0.25">
      <c r="A22" s="692">
        <v>1</v>
      </c>
      <c r="B22" s="692">
        <v>2</v>
      </c>
      <c r="C22" s="334"/>
      <c r="D22" s="692">
        <v>3</v>
      </c>
      <c r="E22" s="692" t="s">
        <v>215</v>
      </c>
      <c r="F22" s="692">
        <v>5</v>
      </c>
      <c r="G22" s="598" t="s">
        <v>7</v>
      </c>
      <c r="H22" s="321" t="s">
        <v>184</v>
      </c>
      <c r="I22" s="475"/>
      <c r="J22" s="587" t="s">
        <v>185</v>
      </c>
    </row>
    <row r="23" spans="1:13" ht="15.75" x14ac:dyDescent="0.25">
      <c r="A23" s="692"/>
      <c r="B23" s="692"/>
      <c r="C23" s="334"/>
      <c r="D23" s="692"/>
      <c r="E23" s="692"/>
      <c r="F23" s="692"/>
      <c r="G23" s="598"/>
      <c r="H23" s="54">
        <v>1775.4</v>
      </c>
      <c r="I23" s="54"/>
      <c r="J23" s="587"/>
      <c r="K23" s="195">
        <f>J26+I143</f>
        <v>1494152.0650770399</v>
      </c>
      <c r="L23" s="196"/>
      <c r="M23" s="7"/>
    </row>
    <row r="24" spans="1:13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v>945.64</v>
      </c>
      <c r="J24" s="76">
        <f>G24*H24+I24-9113.86</f>
        <v>213598.50008400006</v>
      </c>
      <c r="K24" s="7">
        <f>1666969.34-315.6+9520.63-92050+1814.7</f>
        <v>1585939.0699999998</v>
      </c>
      <c r="L24" s="195" t="s">
        <v>114</v>
      </c>
      <c r="M24" s="7"/>
    </row>
    <row r="25" spans="1:13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v>5275.75</v>
      </c>
      <c r="J25" s="76">
        <f>G25*H25+6683.82-315.6+I25-51037.61-52600-39187</f>
        <v>754472.37707903981</v>
      </c>
      <c r="K25" s="179">
        <f>K23-K24</f>
        <v>-91787.004922959954</v>
      </c>
      <c r="L25" s="195" t="s">
        <v>128</v>
      </c>
      <c r="M25" s="7"/>
    </row>
    <row r="26" spans="1:13" ht="18.75" x14ac:dyDescent="0.3">
      <c r="A26" s="75" t="s">
        <v>101</v>
      </c>
      <c r="B26" s="79"/>
      <c r="C26" s="79"/>
      <c r="D26" s="334"/>
      <c r="E26" s="76"/>
      <c r="F26" s="77"/>
      <c r="G26" s="202"/>
      <c r="H26" s="172"/>
      <c r="I26" s="172"/>
      <c r="J26" s="421">
        <f>SUM(J24:J25)</f>
        <v>968070.87716303987</v>
      </c>
      <c r="M26" s="200"/>
    </row>
    <row r="27" spans="1:13" s="7" customFormat="1" ht="16.5" hidden="1" x14ac:dyDescent="0.25">
      <c r="A27" s="599" t="s">
        <v>178</v>
      </c>
      <c r="B27" s="599"/>
      <c r="C27" s="599"/>
      <c r="D27" s="599"/>
      <c r="E27" s="599"/>
      <c r="F27" s="599"/>
      <c r="G27" s="599"/>
      <c r="H27" s="599"/>
      <c r="I27" s="476"/>
      <c r="J27" s="197"/>
      <c r="K27" s="195"/>
      <c r="L27" s="196"/>
    </row>
    <row r="28" spans="1:13" s="7" customFormat="1" ht="16.5" hidden="1" x14ac:dyDescent="0.25">
      <c r="A28" s="558" t="s">
        <v>65</v>
      </c>
      <c r="B28" s="563" t="s">
        <v>167</v>
      </c>
      <c r="C28" s="563"/>
      <c r="D28" s="563" t="s">
        <v>168</v>
      </c>
      <c r="E28" s="563"/>
      <c r="F28" s="563"/>
      <c r="G28" s="564"/>
      <c r="H28" s="564"/>
      <c r="I28" s="228"/>
      <c r="J28" s="197"/>
      <c r="K28" s="195"/>
      <c r="L28" s="196"/>
    </row>
    <row r="29" spans="1:13" s="7" customFormat="1" ht="16.5" hidden="1" x14ac:dyDescent="0.25">
      <c r="A29" s="562"/>
      <c r="B29" s="563"/>
      <c r="C29" s="563"/>
      <c r="D29" s="563" t="s">
        <v>169</v>
      </c>
      <c r="E29" s="558" t="s">
        <v>170</v>
      </c>
      <c r="F29" s="565" t="s">
        <v>171</v>
      </c>
      <c r="G29" s="558" t="s">
        <v>177</v>
      </c>
      <c r="H29" s="558" t="s">
        <v>6</v>
      </c>
      <c r="I29" s="494"/>
      <c r="J29" s="197"/>
      <c r="K29" s="195"/>
      <c r="L29" s="196"/>
    </row>
    <row r="30" spans="1:13" s="7" customFormat="1" ht="16.5" hidden="1" x14ac:dyDescent="0.25">
      <c r="A30" s="559"/>
      <c r="B30" s="563"/>
      <c r="C30" s="563"/>
      <c r="D30" s="563"/>
      <c r="E30" s="559"/>
      <c r="F30" s="565"/>
      <c r="G30" s="559"/>
      <c r="H30" s="559"/>
      <c r="I30" s="494"/>
      <c r="J30" s="197"/>
      <c r="K30" s="195"/>
      <c r="L30" s="196"/>
    </row>
    <row r="31" spans="1:13" s="7" customFormat="1" ht="16.5" hidden="1" x14ac:dyDescent="0.25">
      <c r="A31" s="328">
        <v>1</v>
      </c>
      <c r="B31" s="560">
        <v>2</v>
      </c>
      <c r="C31" s="561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228"/>
      <c r="J31" s="197"/>
      <c r="K31" s="195"/>
      <c r="L31" s="196"/>
    </row>
    <row r="32" spans="1:13" s="7" customFormat="1" ht="16.5" hidden="1" x14ac:dyDescent="0.25">
      <c r="A32" s="325" t="s">
        <v>102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495"/>
      <c r="J32" s="197"/>
    </row>
    <row r="33" spans="1:12" s="7" customFormat="1" ht="15.6" hidden="1" customHeight="1" x14ac:dyDescent="0.25">
      <c r="A33" s="325" t="s">
        <v>173</v>
      </c>
      <c r="B33" s="560">
        <f>5.6*0.24</f>
        <v>1.3439999999999999</v>
      </c>
      <c r="C33" s="561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  <c r="I33" s="495"/>
    </row>
    <row r="34" spans="1:12" s="7" customFormat="1" ht="18.75" hidden="1" x14ac:dyDescent="0.25">
      <c r="A34" s="329"/>
      <c r="B34" s="557">
        <f>SUM(B32:C33)</f>
        <v>2.5839999999999996</v>
      </c>
      <c r="C34" s="557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250"/>
      <c r="J34" s="179"/>
    </row>
    <row r="35" spans="1:12" ht="14.45" hidden="1" customHeight="1" x14ac:dyDescent="0.25">
      <c r="A35" s="599" t="s">
        <v>182</v>
      </c>
      <c r="B35" s="599"/>
      <c r="C35" s="599"/>
      <c r="D35" s="599"/>
      <c r="E35" s="599"/>
      <c r="F35" s="599"/>
      <c r="G35" s="599"/>
      <c r="H35" s="599"/>
      <c r="I35" s="476"/>
      <c r="J35" s="163"/>
      <c r="K35" s="163"/>
    </row>
    <row r="36" spans="1:12" ht="28.9" hidden="1" customHeight="1" x14ac:dyDescent="0.25">
      <c r="A36" s="558" t="s">
        <v>65</v>
      </c>
      <c r="B36" s="563" t="s">
        <v>167</v>
      </c>
      <c r="C36" s="563"/>
      <c r="D36" s="590" t="s">
        <v>168</v>
      </c>
      <c r="E36" s="591"/>
      <c r="F36" s="330"/>
      <c r="G36" s="45"/>
    </row>
    <row r="37" spans="1:12" ht="14.45" hidden="1" customHeight="1" x14ac:dyDescent="0.25">
      <c r="A37" s="562"/>
      <c r="B37" s="563"/>
      <c r="C37" s="563"/>
      <c r="D37" s="563" t="s">
        <v>169</v>
      </c>
      <c r="E37" s="558" t="s">
        <v>177</v>
      </c>
      <c r="F37" s="558" t="s">
        <v>181</v>
      </c>
      <c r="G37" s="45"/>
    </row>
    <row r="38" spans="1:12" hidden="1" x14ac:dyDescent="0.25">
      <c r="A38" s="559"/>
      <c r="B38" s="563"/>
      <c r="C38" s="563"/>
      <c r="D38" s="563"/>
      <c r="E38" s="559"/>
      <c r="F38" s="559"/>
      <c r="G38" s="45"/>
    </row>
    <row r="39" spans="1:12" hidden="1" x14ac:dyDescent="0.25">
      <c r="A39" s="328">
        <v>1</v>
      </c>
      <c r="B39" s="560">
        <v>2</v>
      </c>
      <c r="C39" s="561"/>
      <c r="D39" s="328">
        <v>3</v>
      </c>
      <c r="E39" s="328">
        <v>6</v>
      </c>
      <c r="F39" s="328">
        <v>7</v>
      </c>
      <c r="G39" s="45"/>
    </row>
    <row r="40" spans="1:12" hidden="1" x14ac:dyDescent="0.25">
      <c r="A40" s="325" t="s">
        <v>173</v>
      </c>
      <c r="B40" s="560">
        <f>B33</f>
        <v>1.3439999999999999</v>
      </c>
      <c r="C40" s="561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2" ht="18.75" hidden="1" x14ac:dyDescent="0.25">
      <c r="A41" s="329"/>
      <c r="B41" s="557">
        <f>SUM(B40:C40)</f>
        <v>1.3439999999999999</v>
      </c>
      <c r="C41" s="557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2" ht="15.75" x14ac:dyDescent="0.25">
      <c r="A42" s="718" t="s">
        <v>63</v>
      </c>
      <c r="B42" s="718"/>
      <c r="C42" s="718"/>
      <c r="D42" s="718"/>
      <c r="E42" s="718"/>
      <c r="F42" s="718"/>
      <c r="G42" s="179"/>
      <c r="H42" s="7"/>
      <c r="I42" s="7"/>
      <c r="J42" s="7"/>
    </row>
    <row r="43" spans="1:12" ht="15.75" x14ac:dyDescent="0.25">
      <c r="A43" s="340" t="s">
        <v>88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J43" s="7"/>
      <c r="L43" s="200"/>
    </row>
    <row r="44" spans="1:12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  <c r="J44" s="7"/>
    </row>
    <row r="45" spans="1:12" ht="15.75" x14ac:dyDescent="0.25">
      <c r="A45" s="692" t="s">
        <v>132</v>
      </c>
      <c r="B45" s="692"/>
      <c r="C45" s="334"/>
      <c r="D45" s="692" t="s">
        <v>11</v>
      </c>
      <c r="E45" s="566" t="s">
        <v>51</v>
      </c>
      <c r="F45" s="566" t="s">
        <v>15</v>
      </c>
      <c r="G45" s="744" t="s">
        <v>6</v>
      </c>
      <c r="H45" s="7"/>
      <c r="I45" s="7"/>
      <c r="J45" s="7"/>
    </row>
    <row r="46" spans="1:12" ht="7.15" customHeight="1" x14ac:dyDescent="0.25">
      <c r="A46" s="692"/>
      <c r="B46" s="692"/>
      <c r="C46" s="334"/>
      <c r="D46" s="692"/>
      <c r="E46" s="568"/>
      <c r="F46" s="568"/>
      <c r="G46" s="745"/>
      <c r="H46" s="7"/>
      <c r="I46" s="7"/>
      <c r="J46" s="7"/>
    </row>
    <row r="47" spans="1:12" ht="15.75" x14ac:dyDescent="0.25">
      <c r="A47" s="693">
        <v>1</v>
      </c>
      <c r="B47" s="694"/>
      <c r="C47" s="333"/>
      <c r="D47" s="334">
        <v>2</v>
      </c>
      <c r="E47" s="344">
        <v>3</v>
      </c>
      <c r="F47" s="334">
        <v>4</v>
      </c>
      <c r="G47" s="86" t="s">
        <v>73</v>
      </c>
      <c r="H47" s="7"/>
      <c r="I47" s="7"/>
      <c r="J47" s="7"/>
    </row>
    <row r="48" spans="1:12" ht="15.75" x14ac:dyDescent="0.25">
      <c r="A48" s="695" t="str">
        <f>'инновации+добровольчество'!A53</f>
        <v>Суточные</v>
      </c>
      <c r="B48" s="696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  <c r="J48" s="7"/>
    </row>
    <row r="49" spans="1:13" ht="15.75" x14ac:dyDescent="0.25">
      <c r="A49" s="695" t="str">
        <f>'инновации+добровольчество'!A54</f>
        <v>Проезд</v>
      </c>
      <c r="B49" s="696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J49" s="7"/>
      <c r="M49" s="203"/>
    </row>
    <row r="50" spans="1:13" ht="15.75" x14ac:dyDescent="0.25">
      <c r="A50" s="695" t="str">
        <f>'инновации+добровольчество'!A55</f>
        <v>Проживание (гостиница)</v>
      </c>
      <c r="B50" s="696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J50" s="7"/>
      <c r="M50" s="203"/>
    </row>
    <row r="51" spans="1:13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J51" s="7"/>
      <c r="M51" s="203"/>
    </row>
    <row r="52" spans="1:13" ht="18.75" x14ac:dyDescent="0.25">
      <c r="A52" s="727" t="s">
        <v>62</v>
      </c>
      <c r="B52" s="728"/>
      <c r="C52" s="341"/>
      <c r="D52" s="81"/>
      <c r="E52" s="81"/>
      <c r="F52" s="81"/>
      <c r="G52" s="410">
        <f>SUM(G48:G51)</f>
        <v>22190.619739999998</v>
      </c>
      <c r="H52" s="7"/>
      <c r="I52" s="7"/>
      <c r="J52" s="7"/>
      <c r="M52" s="200"/>
    </row>
    <row r="53" spans="1:13" ht="15.75" x14ac:dyDescent="0.25">
      <c r="A53" s="718" t="s">
        <v>136</v>
      </c>
      <c r="B53" s="718"/>
      <c r="C53" s="718"/>
      <c r="D53" s="718"/>
      <c r="E53" s="718"/>
      <c r="F53" s="718"/>
      <c r="G53" s="179"/>
      <c r="H53" s="7"/>
      <c r="I53" s="7"/>
      <c r="J53" s="7"/>
    </row>
    <row r="54" spans="1:13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  <c r="J54" s="7"/>
    </row>
    <row r="55" spans="1:13" ht="15.75" x14ac:dyDescent="0.25">
      <c r="A55" s="692" t="s">
        <v>132</v>
      </c>
      <c r="B55" s="692"/>
      <c r="C55" s="334"/>
      <c r="D55" s="692" t="s">
        <v>11</v>
      </c>
      <c r="E55" s="566" t="s">
        <v>51</v>
      </c>
      <c r="F55" s="566" t="s">
        <v>15</v>
      </c>
      <c r="G55" s="744" t="s">
        <v>6</v>
      </c>
      <c r="H55" s="7"/>
      <c r="I55" s="7"/>
      <c r="J55" s="7"/>
    </row>
    <row r="56" spans="1:13" ht="13.9" customHeight="1" x14ac:dyDescent="0.25">
      <c r="A56" s="692"/>
      <c r="B56" s="692"/>
      <c r="C56" s="334"/>
      <c r="D56" s="692"/>
      <c r="E56" s="568"/>
      <c r="F56" s="568"/>
      <c r="G56" s="745"/>
      <c r="H56" s="7"/>
      <c r="I56" s="7"/>
      <c r="J56" s="7"/>
    </row>
    <row r="57" spans="1:13" ht="15.75" hidden="1" x14ac:dyDescent="0.25">
      <c r="A57" s="693">
        <v>1</v>
      </c>
      <c r="B57" s="694"/>
      <c r="C57" s="333"/>
      <c r="D57" s="334">
        <v>2</v>
      </c>
      <c r="E57" s="334">
        <v>3</v>
      </c>
      <c r="F57" s="334">
        <v>4</v>
      </c>
      <c r="G57" s="86" t="s">
        <v>73</v>
      </c>
      <c r="H57" s="7"/>
      <c r="I57" s="7"/>
      <c r="J57" s="7"/>
    </row>
    <row r="58" spans="1:13" ht="25.5" x14ac:dyDescent="0.25">
      <c r="A58" s="291" t="s">
        <v>258</v>
      </c>
      <c r="B58" s="399"/>
      <c r="C58" s="399"/>
      <c r="D58" s="400"/>
      <c r="E58" s="445"/>
      <c r="F58" s="451"/>
      <c r="G58" s="86"/>
      <c r="H58" s="7"/>
      <c r="I58" s="7"/>
      <c r="J58" s="7"/>
    </row>
    <row r="59" spans="1:13" ht="15.75" x14ac:dyDescent="0.25">
      <c r="A59" s="266" t="s">
        <v>259</v>
      </c>
      <c r="B59" s="399"/>
      <c r="C59" s="399"/>
      <c r="D59" s="400" t="s">
        <v>134</v>
      </c>
      <c r="E59" s="103">
        <v>3</v>
      </c>
      <c r="F59" s="106">
        <v>6000</v>
      </c>
      <c r="G59" s="86">
        <f>E59*F59</f>
        <v>18000</v>
      </c>
      <c r="H59" s="7"/>
      <c r="I59" s="7"/>
      <c r="J59" s="7"/>
    </row>
    <row r="60" spans="1:13" ht="15.75" x14ac:dyDescent="0.25">
      <c r="A60" s="382" t="s">
        <v>220</v>
      </c>
      <c r="B60" s="399"/>
      <c r="C60" s="399"/>
      <c r="D60" s="400" t="s">
        <v>135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  <c r="J60" s="7"/>
    </row>
    <row r="61" spans="1:13" ht="15.75" x14ac:dyDescent="0.25">
      <c r="A61" s="266" t="s">
        <v>260</v>
      </c>
      <c r="B61" s="399"/>
      <c r="C61" s="399"/>
      <c r="D61" s="400" t="s">
        <v>135</v>
      </c>
      <c r="E61" s="103">
        <v>3</v>
      </c>
      <c r="F61" s="106">
        <v>1350</v>
      </c>
      <c r="G61" s="86">
        <f t="shared" si="2"/>
        <v>4050</v>
      </c>
      <c r="H61" s="7"/>
      <c r="I61" s="7"/>
      <c r="J61" s="7"/>
    </row>
    <row r="62" spans="1:13" ht="15.75" x14ac:dyDescent="0.25">
      <c r="A62" s="291" t="s">
        <v>261</v>
      </c>
      <c r="B62" s="399"/>
      <c r="C62" s="399"/>
      <c r="D62" s="400"/>
      <c r="E62" s="445"/>
      <c r="F62" s="451"/>
      <c r="G62" s="86"/>
      <c r="H62" s="7"/>
      <c r="I62" s="7"/>
      <c r="J62" s="7"/>
    </row>
    <row r="63" spans="1:13" ht="15.75" x14ac:dyDescent="0.25">
      <c r="A63" s="266" t="s">
        <v>259</v>
      </c>
      <c r="B63" s="399"/>
      <c r="C63" s="399"/>
      <c r="D63" s="400" t="s">
        <v>134</v>
      </c>
      <c r="E63" s="103">
        <v>2</v>
      </c>
      <c r="F63" s="106">
        <v>6000</v>
      </c>
      <c r="G63" s="86">
        <f t="shared" si="2"/>
        <v>12000</v>
      </c>
      <c r="H63" s="7"/>
      <c r="I63" s="7"/>
      <c r="J63" s="7"/>
    </row>
    <row r="64" spans="1:13" ht="15.75" x14ac:dyDescent="0.25">
      <c r="A64" s="382" t="s">
        <v>220</v>
      </c>
      <c r="B64" s="399"/>
      <c r="C64" s="399"/>
      <c r="D64" s="400" t="s">
        <v>135</v>
      </c>
      <c r="E64" s="103">
        <v>0</v>
      </c>
      <c r="F64" s="106">
        <v>2250</v>
      </c>
      <c r="G64" s="86">
        <f t="shared" si="2"/>
        <v>0</v>
      </c>
      <c r="H64" s="7"/>
      <c r="I64" s="7"/>
      <c r="J64" s="7"/>
    </row>
    <row r="65" spans="1:10" ht="15.75" x14ac:dyDescent="0.25">
      <c r="A65" s="266" t="s">
        <v>262</v>
      </c>
      <c r="B65" s="399"/>
      <c r="C65" s="399"/>
      <c r="D65" s="400" t="s">
        <v>135</v>
      </c>
      <c r="E65" s="103">
        <v>3</v>
      </c>
      <c r="F65" s="106">
        <v>1350</v>
      </c>
      <c r="G65" s="86">
        <f t="shared" si="2"/>
        <v>4050</v>
      </c>
      <c r="H65" s="7"/>
      <c r="I65" s="7"/>
      <c r="J65" s="7"/>
    </row>
    <row r="66" spans="1:10" ht="15.75" x14ac:dyDescent="0.25">
      <c r="A66" s="291" t="s">
        <v>263</v>
      </c>
      <c r="B66" s="399"/>
      <c r="C66" s="399"/>
      <c r="D66" s="400"/>
      <c r="E66" s="445"/>
      <c r="F66" s="451"/>
      <c r="G66" s="86"/>
      <c r="H66" s="7"/>
      <c r="I66" s="7"/>
      <c r="J66" s="7"/>
    </row>
    <row r="67" spans="1:10" ht="15.75" x14ac:dyDescent="0.25">
      <c r="A67" s="266" t="s">
        <v>259</v>
      </c>
      <c r="B67" s="399"/>
      <c r="C67" s="399"/>
      <c r="D67" s="400" t="s">
        <v>134</v>
      </c>
      <c r="E67" s="103">
        <v>3</v>
      </c>
      <c r="F67" s="106">
        <v>15000</v>
      </c>
      <c r="G67" s="86">
        <f t="shared" si="2"/>
        <v>45000</v>
      </c>
      <c r="H67" s="7"/>
      <c r="I67" s="7"/>
      <c r="J67" s="7"/>
    </row>
    <row r="68" spans="1:10" ht="15.75" x14ac:dyDescent="0.25">
      <c r="A68" s="382" t="s">
        <v>264</v>
      </c>
      <c r="B68" s="399"/>
      <c r="C68" s="399"/>
      <c r="D68" s="400" t="s">
        <v>135</v>
      </c>
      <c r="E68" s="103">
        <v>0</v>
      </c>
      <c r="F68" s="106">
        <v>4500</v>
      </c>
      <c r="G68" s="86">
        <f t="shared" si="2"/>
        <v>0</v>
      </c>
      <c r="H68" s="7"/>
      <c r="I68" s="7"/>
      <c r="J68" s="7"/>
    </row>
    <row r="69" spans="1:10" ht="15.75" x14ac:dyDescent="0.25">
      <c r="A69" s="266" t="s">
        <v>260</v>
      </c>
      <c r="B69" s="399"/>
      <c r="C69" s="399"/>
      <c r="D69" s="400" t="s">
        <v>135</v>
      </c>
      <c r="E69" s="103">
        <v>3</v>
      </c>
      <c r="F69" s="106">
        <v>3150</v>
      </c>
      <c r="G69" s="86">
        <f t="shared" si="2"/>
        <v>9450</v>
      </c>
      <c r="H69" s="7"/>
      <c r="I69" s="7"/>
      <c r="J69" s="7"/>
    </row>
    <row r="70" spans="1:10" ht="15.75" x14ac:dyDescent="0.25">
      <c r="A70" s="98" t="s">
        <v>265</v>
      </c>
      <c r="B70" s="399"/>
      <c r="C70" s="399"/>
      <c r="D70" s="400" t="s">
        <v>91</v>
      </c>
      <c r="E70" s="272">
        <v>4</v>
      </c>
      <c r="F70" s="106">
        <v>3326</v>
      </c>
      <c r="G70" s="86">
        <f t="shared" si="2"/>
        <v>13304</v>
      </c>
      <c r="H70" s="7"/>
      <c r="I70" s="7"/>
      <c r="J70" s="7"/>
    </row>
    <row r="71" spans="1:10" ht="25.5" x14ac:dyDescent="0.25">
      <c r="A71" s="291" t="s">
        <v>266</v>
      </c>
      <c r="B71" s="399"/>
      <c r="C71" s="399"/>
      <c r="D71" s="400"/>
      <c r="E71" s="446"/>
      <c r="F71" s="451"/>
      <c r="G71" s="86"/>
      <c r="H71" s="7"/>
      <c r="I71" s="7"/>
      <c r="J71" s="7"/>
    </row>
    <row r="72" spans="1:10" ht="15.75" x14ac:dyDescent="0.25">
      <c r="A72" s="266" t="s">
        <v>259</v>
      </c>
      <c r="B72" s="399"/>
      <c r="C72" s="399"/>
      <c r="D72" s="400" t="s">
        <v>134</v>
      </c>
      <c r="E72" s="103">
        <v>3</v>
      </c>
      <c r="F72" s="106">
        <v>6000</v>
      </c>
      <c r="G72" s="86">
        <f t="shared" si="2"/>
        <v>18000</v>
      </c>
      <c r="H72" s="7"/>
      <c r="I72" s="7"/>
      <c r="J72" s="7"/>
    </row>
    <row r="73" spans="1:10" ht="15.75" x14ac:dyDescent="0.25">
      <c r="A73" s="382" t="s">
        <v>220</v>
      </c>
      <c r="B73" s="399"/>
      <c r="C73" s="399"/>
      <c r="D73" s="400" t="s">
        <v>135</v>
      </c>
      <c r="E73" s="103">
        <v>3</v>
      </c>
      <c r="F73" s="106">
        <v>2250</v>
      </c>
      <c r="G73" s="86">
        <f t="shared" si="2"/>
        <v>6750</v>
      </c>
      <c r="H73" s="7"/>
      <c r="I73" s="7"/>
      <c r="J73" s="7"/>
    </row>
    <row r="74" spans="1:10" ht="15.75" x14ac:dyDescent="0.25">
      <c r="A74" s="266" t="s">
        <v>260</v>
      </c>
      <c r="B74" s="399"/>
      <c r="C74" s="399"/>
      <c r="D74" s="400" t="s">
        <v>135</v>
      </c>
      <c r="E74" s="103">
        <v>3</v>
      </c>
      <c r="F74" s="106">
        <v>1350</v>
      </c>
      <c r="G74" s="86">
        <f t="shared" si="2"/>
        <v>4050</v>
      </c>
      <c r="H74" s="7"/>
      <c r="I74" s="7"/>
      <c r="J74" s="7"/>
    </row>
    <row r="75" spans="1:10" ht="15.75" x14ac:dyDescent="0.25">
      <c r="A75" s="291" t="s">
        <v>267</v>
      </c>
      <c r="B75" s="399"/>
      <c r="C75" s="399"/>
      <c r="D75" s="400"/>
      <c r="E75" s="272"/>
      <c r="F75" s="106"/>
      <c r="G75" s="86"/>
      <c r="H75" s="7"/>
      <c r="I75" s="7"/>
      <c r="J75" s="7"/>
    </row>
    <row r="76" spans="1:10" ht="15.75" x14ac:dyDescent="0.25">
      <c r="A76" s="266" t="s">
        <v>259</v>
      </c>
      <c r="B76" s="399"/>
      <c r="C76" s="399"/>
      <c r="D76" s="400" t="s">
        <v>134</v>
      </c>
      <c r="E76" s="272">
        <v>10</v>
      </c>
      <c r="F76" s="106">
        <v>6000</v>
      </c>
      <c r="G76" s="86">
        <f t="shared" si="2"/>
        <v>60000</v>
      </c>
      <c r="H76" s="7"/>
      <c r="I76" s="7"/>
      <c r="J76" s="7"/>
    </row>
    <row r="77" spans="1:10" ht="15.75" x14ac:dyDescent="0.25">
      <c r="A77" s="382" t="s">
        <v>268</v>
      </c>
      <c r="B77" s="399"/>
      <c r="C77" s="399"/>
      <c r="D77" s="400" t="s">
        <v>135</v>
      </c>
      <c r="E77" s="272">
        <v>10</v>
      </c>
      <c r="F77" s="106">
        <v>3000</v>
      </c>
      <c r="G77" s="86">
        <f t="shared" si="2"/>
        <v>30000</v>
      </c>
      <c r="H77" s="7"/>
      <c r="I77" s="7"/>
      <c r="J77" s="7"/>
    </row>
    <row r="78" spans="1:10" ht="15.75" x14ac:dyDescent="0.25">
      <c r="A78" s="266" t="s">
        <v>269</v>
      </c>
      <c r="B78" s="399"/>
      <c r="C78" s="399"/>
      <c r="D78" s="400" t="s">
        <v>135</v>
      </c>
      <c r="E78" s="272">
        <v>10</v>
      </c>
      <c r="F78" s="106">
        <v>1000</v>
      </c>
      <c r="G78" s="86">
        <f t="shared" si="2"/>
        <v>10000</v>
      </c>
      <c r="H78" s="7"/>
      <c r="I78" s="7"/>
      <c r="J78" s="7"/>
    </row>
    <row r="79" spans="1:10" ht="15.75" x14ac:dyDescent="0.25">
      <c r="A79" s="291" t="s">
        <v>270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  <c r="J79" s="7"/>
    </row>
    <row r="80" spans="1:10" ht="15.75" x14ac:dyDescent="0.25">
      <c r="A80" s="266" t="s">
        <v>259</v>
      </c>
      <c r="B80" s="399"/>
      <c r="C80" s="399"/>
      <c r="D80" s="400" t="s">
        <v>134</v>
      </c>
      <c r="E80" s="272">
        <v>3</v>
      </c>
      <c r="F80" s="106">
        <v>6000</v>
      </c>
      <c r="G80" s="86">
        <f t="shared" si="2"/>
        <v>18000</v>
      </c>
      <c r="H80" s="7"/>
      <c r="I80" s="7"/>
      <c r="J80" s="7"/>
    </row>
    <row r="81" spans="1:10" ht="15.75" x14ac:dyDescent="0.25">
      <c r="A81" s="382" t="s">
        <v>268</v>
      </c>
      <c r="B81" s="399"/>
      <c r="C81" s="399"/>
      <c r="D81" s="400" t="s">
        <v>135</v>
      </c>
      <c r="E81" s="272">
        <v>3</v>
      </c>
      <c r="F81" s="106">
        <v>3000</v>
      </c>
      <c r="G81" s="86">
        <f t="shared" si="2"/>
        <v>9000</v>
      </c>
      <c r="H81" s="7"/>
      <c r="I81" s="7"/>
      <c r="J81" s="7"/>
    </row>
    <row r="82" spans="1:10" ht="15.75" x14ac:dyDescent="0.25">
      <c r="A82" s="266" t="s">
        <v>269</v>
      </c>
      <c r="B82" s="399"/>
      <c r="C82" s="399"/>
      <c r="D82" s="400" t="s">
        <v>135</v>
      </c>
      <c r="E82" s="104">
        <v>3</v>
      </c>
      <c r="F82" s="107">
        <v>1000</v>
      </c>
      <c r="G82" s="86">
        <f t="shared" si="2"/>
        <v>3000</v>
      </c>
      <c r="H82" s="7"/>
      <c r="I82" s="7"/>
      <c r="J82" s="7"/>
    </row>
    <row r="83" spans="1:10" ht="25.5" x14ac:dyDescent="0.25">
      <c r="A83" s="291" t="s">
        <v>271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  <c r="J83" s="7"/>
    </row>
    <row r="84" spans="1:10" ht="15.75" x14ac:dyDescent="0.25">
      <c r="A84" s="98" t="s">
        <v>554</v>
      </c>
      <c r="B84" s="399"/>
      <c r="C84" s="399"/>
      <c r="D84" s="400" t="s">
        <v>135</v>
      </c>
      <c r="E84" s="104">
        <v>4</v>
      </c>
      <c r="F84" s="107">
        <v>450</v>
      </c>
      <c r="G84" s="86">
        <f t="shared" si="2"/>
        <v>1800</v>
      </c>
      <c r="H84" s="7"/>
      <c r="I84" s="7"/>
      <c r="J84" s="7"/>
    </row>
    <row r="85" spans="1:10" ht="15.75" x14ac:dyDescent="0.25">
      <c r="A85" s="98" t="s">
        <v>555</v>
      </c>
      <c r="B85" s="399"/>
      <c r="C85" s="399"/>
      <c r="D85" s="400" t="s">
        <v>134</v>
      </c>
      <c r="E85" s="104">
        <v>2</v>
      </c>
      <c r="F85" s="107">
        <v>2500</v>
      </c>
      <c r="G85" s="86">
        <f t="shared" si="2"/>
        <v>5000</v>
      </c>
      <c r="H85" s="7"/>
      <c r="I85" s="7"/>
      <c r="J85" s="7"/>
    </row>
    <row r="86" spans="1:10" ht="15.75" x14ac:dyDescent="0.25">
      <c r="A86" s="98" t="s">
        <v>556</v>
      </c>
      <c r="B86" s="399"/>
      <c r="C86" s="399"/>
      <c r="D86" s="400" t="s">
        <v>134</v>
      </c>
      <c r="E86" s="104">
        <v>3</v>
      </c>
      <c r="F86" s="107">
        <v>135</v>
      </c>
      <c r="G86" s="86">
        <f t="shared" si="2"/>
        <v>405</v>
      </c>
      <c r="H86" s="7"/>
      <c r="I86" s="7"/>
      <c r="J86" s="7"/>
    </row>
    <row r="87" spans="1:10" ht="15.75" x14ac:dyDescent="0.25">
      <c r="A87" s="266" t="s">
        <v>272</v>
      </c>
      <c r="B87" s="399"/>
      <c r="C87" s="399"/>
      <c r="D87" s="400" t="s">
        <v>134</v>
      </c>
      <c r="E87" s="104">
        <v>9</v>
      </c>
      <c r="F87" s="107">
        <v>5000</v>
      </c>
      <c r="G87" s="86">
        <f t="shared" si="2"/>
        <v>45000</v>
      </c>
      <c r="H87" s="7"/>
      <c r="I87" s="7"/>
      <c r="J87" s="7"/>
    </row>
    <row r="88" spans="1:10" ht="15.75" x14ac:dyDescent="0.25">
      <c r="A88" s="382" t="s">
        <v>268</v>
      </c>
      <c r="B88" s="399"/>
      <c r="C88" s="399"/>
      <c r="D88" s="400" t="s">
        <v>134</v>
      </c>
      <c r="E88" s="104">
        <v>10</v>
      </c>
      <c r="F88" s="107">
        <v>3559.5</v>
      </c>
      <c r="G88" s="86">
        <f t="shared" si="2"/>
        <v>35595</v>
      </c>
      <c r="H88" s="7"/>
      <c r="I88" s="7"/>
      <c r="J88" s="7"/>
    </row>
    <row r="89" spans="1:10" ht="15.75" x14ac:dyDescent="0.25">
      <c r="A89" s="266" t="s">
        <v>269</v>
      </c>
      <c r="B89" s="399"/>
      <c r="C89" s="399"/>
      <c r="D89" s="400" t="s">
        <v>135</v>
      </c>
      <c r="E89" s="104">
        <v>9</v>
      </c>
      <c r="F89" s="107">
        <v>600</v>
      </c>
      <c r="G89" s="86">
        <f t="shared" si="2"/>
        <v>5400</v>
      </c>
      <c r="H89" s="7"/>
      <c r="I89" s="7"/>
      <c r="J89" s="7"/>
    </row>
    <row r="90" spans="1:10" ht="25.5" x14ac:dyDescent="0.25">
      <c r="A90" s="291" t="s">
        <v>273</v>
      </c>
      <c r="B90" s="399"/>
      <c r="C90" s="399"/>
      <c r="D90" s="400"/>
      <c r="E90" s="446"/>
      <c r="F90" s="453"/>
      <c r="G90" s="86"/>
      <c r="H90" s="7"/>
      <c r="I90" s="7"/>
      <c r="J90" s="7"/>
    </row>
    <row r="91" spans="1:10" ht="15.75" x14ac:dyDescent="0.25">
      <c r="A91" s="266" t="s">
        <v>557</v>
      </c>
      <c r="B91" s="399"/>
      <c r="C91" s="399"/>
      <c r="D91" s="400" t="s">
        <v>134</v>
      </c>
      <c r="E91" s="272">
        <v>2</v>
      </c>
      <c r="F91" s="105">
        <v>2500</v>
      </c>
      <c r="G91" s="86">
        <f t="shared" si="2"/>
        <v>5000</v>
      </c>
      <c r="H91" s="7"/>
      <c r="I91" s="7"/>
      <c r="J91" s="7"/>
    </row>
    <row r="92" spans="1:10" ht="15.75" x14ac:dyDescent="0.25">
      <c r="A92" s="382" t="s">
        <v>558</v>
      </c>
      <c r="B92" s="399"/>
      <c r="C92" s="399"/>
      <c r="D92" s="400" t="s">
        <v>135</v>
      </c>
      <c r="E92" s="272">
        <v>3</v>
      </c>
      <c r="F92" s="105">
        <v>750</v>
      </c>
      <c r="G92" s="86">
        <f t="shared" si="2"/>
        <v>2250</v>
      </c>
      <c r="H92" s="7"/>
      <c r="I92" s="7"/>
      <c r="J92" s="7"/>
    </row>
    <row r="93" spans="1:10" ht="15.75" x14ac:dyDescent="0.25">
      <c r="A93" s="266" t="s">
        <v>559</v>
      </c>
      <c r="B93" s="399"/>
      <c r="C93" s="399"/>
      <c r="D93" s="400" t="s">
        <v>135</v>
      </c>
      <c r="E93" s="272">
        <v>4</v>
      </c>
      <c r="F93" s="105">
        <v>450</v>
      </c>
      <c r="G93" s="86">
        <f t="shared" si="2"/>
        <v>1800</v>
      </c>
      <c r="H93" s="7"/>
      <c r="I93" s="7"/>
      <c r="J93" s="7"/>
    </row>
    <row r="94" spans="1:10" ht="15.75" x14ac:dyDescent="0.25">
      <c r="A94" s="266" t="s">
        <v>272</v>
      </c>
      <c r="B94" s="399"/>
      <c r="C94" s="399"/>
      <c r="D94" s="400" t="s">
        <v>134</v>
      </c>
      <c r="E94" s="272">
        <v>2</v>
      </c>
      <c r="F94" s="105">
        <v>5000</v>
      </c>
      <c r="G94" s="86">
        <f t="shared" si="2"/>
        <v>10000</v>
      </c>
      <c r="H94" s="7"/>
      <c r="I94" s="7"/>
      <c r="J94" s="7"/>
    </row>
    <row r="95" spans="1:10" ht="15.75" x14ac:dyDescent="0.25">
      <c r="A95" s="382" t="s">
        <v>220</v>
      </c>
      <c r="B95" s="399"/>
      <c r="C95" s="399"/>
      <c r="D95" s="400" t="s">
        <v>135</v>
      </c>
      <c r="E95" s="272">
        <v>6</v>
      </c>
      <c r="F95" s="105">
        <v>750</v>
      </c>
      <c r="G95" s="86">
        <f t="shared" si="2"/>
        <v>4500</v>
      </c>
      <c r="H95" s="7"/>
      <c r="I95" s="7"/>
      <c r="J95" s="7"/>
    </row>
    <row r="96" spans="1:10" ht="15.75" x14ac:dyDescent="0.25">
      <c r="A96" s="266" t="s">
        <v>560</v>
      </c>
      <c r="B96" s="399"/>
      <c r="C96" s="399"/>
      <c r="D96" s="400" t="s">
        <v>135</v>
      </c>
      <c r="E96" s="104">
        <v>8</v>
      </c>
      <c r="F96" s="107">
        <v>300</v>
      </c>
      <c r="G96" s="86">
        <f t="shared" si="2"/>
        <v>2400</v>
      </c>
      <c r="H96" s="7"/>
      <c r="I96" s="7"/>
      <c r="J96" s="7"/>
    </row>
    <row r="97" spans="1:10" ht="15.75" x14ac:dyDescent="0.25">
      <c r="A97" s="291" t="s">
        <v>274</v>
      </c>
      <c r="B97" s="399"/>
      <c r="C97" s="399"/>
      <c r="D97" s="400"/>
      <c r="E97" s="448"/>
      <c r="F97" s="448"/>
      <c r="G97" s="86"/>
      <c r="H97" s="7"/>
      <c r="I97" s="7"/>
      <c r="J97" s="7"/>
    </row>
    <row r="98" spans="1:10" ht="15.75" x14ac:dyDescent="0.25">
      <c r="A98" s="266" t="s">
        <v>259</v>
      </c>
      <c r="B98" s="399"/>
      <c r="C98" s="399"/>
      <c r="D98" s="400" t="s">
        <v>134</v>
      </c>
      <c r="E98" s="103">
        <v>4</v>
      </c>
      <c r="F98" s="106">
        <v>5000</v>
      </c>
      <c r="G98" s="86">
        <f t="shared" si="2"/>
        <v>20000</v>
      </c>
      <c r="H98" s="7"/>
      <c r="I98" s="7"/>
      <c r="J98" s="7"/>
    </row>
    <row r="99" spans="1:10" ht="15.75" x14ac:dyDescent="0.25">
      <c r="A99" s="382" t="s">
        <v>264</v>
      </c>
      <c r="B99" s="399"/>
      <c r="C99" s="399"/>
      <c r="D99" s="400" t="s">
        <v>135</v>
      </c>
      <c r="E99" s="103">
        <v>0</v>
      </c>
      <c r="F99" s="106">
        <v>0</v>
      </c>
      <c r="G99" s="86">
        <f t="shared" si="2"/>
        <v>0</v>
      </c>
      <c r="H99" s="7"/>
      <c r="I99" s="7"/>
      <c r="J99" s="7"/>
    </row>
    <row r="100" spans="1:10" ht="15.75" x14ac:dyDescent="0.25">
      <c r="A100" s="266" t="s">
        <v>260</v>
      </c>
      <c r="B100" s="399"/>
      <c r="C100" s="399"/>
      <c r="D100" s="400" t="s">
        <v>135</v>
      </c>
      <c r="E100" s="103">
        <v>8</v>
      </c>
      <c r="F100" s="106">
        <v>300</v>
      </c>
      <c r="G100" s="86">
        <f t="shared" si="2"/>
        <v>2400</v>
      </c>
      <c r="H100" s="7"/>
      <c r="I100" s="7"/>
      <c r="J100" s="7"/>
    </row>
    <row r="101" spans="1:10" ht="15.75" x14ac:dyDescent="0.25">
      <c r="A101" s="291" t="s">
        <v>265</v>
      </c>
      <c r="B101" s="399"/>
      <c r="C101" s="399"/>
      <c r="D101" s="400"/>
      <c r="E101" s="446"/>
      <c r="F101" s="451"/>
      <c r="G101" s="86"/>
      <c r="H101" s="7"/>
      <c r="I101" s="7"/>
      <c r="J101" s="7"/>
    </row>
    <row r="102" spans="1:10" ht="15.75" x14ac:dyDescent="0.25">
      <c r="A102" s="98" t="s">
        <v>561</v>
      </c>
      <c r="B102" s="399"/>
      <c r="C102" s="399"/>
      <c r="D102" s="400" t="s">
        <v>91</v>
      </c>
      <c r="E102" s="449">
        <v>3</v>
      </c>
      <c r="F102" s="106">
        <v>3501</v>
      </c>
      <c r="G102" s="86">
        <f t="shared" si="2"/>
        <v>10503</v>
      </c>
      <c r="H102" s="7"/>
      <c r="I102" s="7"/>
      <c r="J102" s="7"/>
    </row>
    <row r="103" spans="1:10" ht="15.75" x14ac:dyDescent="0.25">
      <c r="A103" s="98" t="s">
        <v>562</v>
      </c>
      <c r="B103" s="399"/>
      <c r="C103" s="399"/>
      <c r="D103" s="400" t="s">
        <v>91</v>
      </c>
      <c r="E103" s="449">
        <v>2</v>
      </c>
      <c r="F103" s="106">
        <v>2331</v>
      </c>
      <c r="G103" s="86">
        <f t="shared" si="2"/>
        <v>4662</v>
      </c>
      <c r="H103" s="7"/>
      <c r="I103" s="7"/>
      <c r="J103" s="7"/>
    </row>
    <row r="104" spans="1:10" ht="15.75" x14ac:dyDescent="0.25">
      <c r="A104" s="444" t="s">
        <v>563</v>
      </c>
      <c r="B104" s="399"/>
      <c r="C104" s="399"/>
      <c r="D104" s="400" t="s">
        <v>91</v>
      </c>
      <c r="E104" s="449">
        <v>5</v>
      </c>
      <c r="F104" s="106">
        <v>531</v>
      </c>
      <c r="G104" s="86">
        <f t="shared" si="2"/>
        <v>2655</v>
      </c>
      <c r="H104" s="7"/>
      <c r="I104" s="7"/>
      <c r="J104" s="7"/>
    </row>
    <row r="105" spans="1:10" ht="15.75" x14ac:dyDescent="0.25">
      <c r="A105" s="444" t="s">
        <v>564</v>
      </c>
      <c r="B105" s="399"/>
      <c r="C105" s="399"/>
      <c r="D105" s="400" t="s">
        <v>91</v>
      </c>
      <c r="E105" s="449">
        <v>5</v>
      </c>
      <c r="F105" s="106">
        <v>3141</v>
      </c>
      <c r="G105" s="86">
        <f t="shared" si="2"/>
        <v>15705</v>
      </c>
      <c r="H105" s="7"/>
      <c r="I105" s="7"/>
      <c r="J105" s="7"/>
    </row>
    <row r="106" spans="1:10" ht="15.75" x14ac:dyDescent="0.25">
      <c r="A106" s="444" t="s">
        <v>565</v>
      </c>
      <c r="B106" s="399"/>
      <c r="C106" s="399"/>
      <c r="D106" s="400" t="s">
        <v>91</v>
      </c>
      <c r="E106" s="449">
        <v>1</v>
      </c>
      <c r="F106" s="106">
        <v>12501</v>
      </c>
      <c r="G106" s="86">
        <f t="shared" si="2"/>
        <v>12501</v>
      </c>
      <c r="H106" s="7"/>
      <c r="I106" s="7"/>
      <c r="J106" s="7"/>
    </row>
    <row r="107" spans="1:10" ht="15.75" x14ac:dyDescent="0.25">
      <c r="A107" s="98" t="s">
        <v>566</v>
      </c>
      <c r="B107" s="399"/>
      <c r="C107" s="399"/>
      <c r="D107" s="400" t="s">
        <v>91</v>
      </c>
      <c r="E107" s="449">
        <v>5</v>
      </c>
      <c r="F107" s="106">
        <v>891</v>
      </c>
      <c r="G107" s="86">
        <f t="shared" si="2"/>
        <v>4455</v>
      </c>
      <c r="H107" s="7"/>
      <c r="I107" s="7"/>
      <c r="J107" s="7"/>
    </row>
    <row r="108" spans="1:10" ht="15.75" x14ac:dyDescent="0.25">
      <c r="A108" s="444" t="s">
        <v>567</v>
      </c>
      <c r="B108" s="399"/>
      <c r="C108" s="399"/>
      <c r="D108" s="400" t="s">
        <v>91</v>
      </c>
      <c r="E108" s="449">
        <v>5</v>
      </c>
      <c r="F108" s="106">
        <v>2691</v>
      </c>
      <c r="G108" s="86">
        <f t="shared" si="2"/>
        <v>13455</v>
      </c>
      <c r="H108" s="7"/>
      <c r="I108" s="7"/>
      <c r="J108" s="7"/>
    </row>
    <row r="109" spans="1:10" ht="15.75" x14ac:dyDescent="0.25">
      <c r="A109" s="444" t="s">
        <v>568</v>
      </c>
      <c r="B109" s="399"/>
      <c r="C109" s="399"/>
      <c r="D109" s="400" t="s">
        <v>91</v>
      </c>
      <c r="E109" s="449">
        <v>3</v>
      </c>
      <c r="F109" s="106">
        <v>801</v>
      </c>
      <c r="G109" s="86">
        <f t="shared" si="2"/>
        <v>2403</v>
      </c>
      <c r="H109" s="7"/>
      <c r="I109" s="7"/>
      <c r="J109" s="7"/>
    </row>
    <row r="110" spans="1:10" ht="15.75" x14ac:dyDescent="0.25">
      <c r="A110" s="444" t="s">
        <v>569</v>
      </c>
      <c r="B110" s="399"/>
      <c r="C110" s="399"/>
      <c r="D110" s="400" t="s">
        <v>91</v>
      </c>
      <c r="E110" s="449">
        <v>2</v>
      </c>
      <c r="F110" s="106">
        <v>531</v>
      </c>
      <c r="G110" s="86">
        <f t="shared" si="2"/>
        <v>1062</v>
      </c>
      <c r="H110" s="7"/>
      <c r="I110" s="7"/>
      <c r="J110" s="7"/>
    </row>
    <row r="111" spans="1:10" ht="15.75" x14ac:dyDescent="0.25">
      <c r="A111" s="444" t="s">
        <v>570</v>
      </c>
      <c r="B111" s="399"/>
      <c r="C111" s="399"/>
      <c r="D111" s="400" t="s">
        <v>91</v>
      </c>
      <c r="E111" s="449">
        <v>5</v>
      </c>
      <c r="F111" s="106">
        <v>108</v>
      </c>
      <c r="G111" s="86">
        <f t="shared" si="2"/>
        <v>540</v>
      </c>
      <c r="H111" s="7"/>
      <c r="I111" s="7"/>
      <c r="J111" s="7"/>
    </row>
    <row r="112" spans="1:10" ht="15.75" x14ac:dyDescent="0.25">
      <c r="A112" s="444" t="s">
        <v>571</v>
      </c>
      <c r="B112" s="399"/>
      <c r="C112" s="399"/>
      <c r="D112" s="400" t="s">
        <v>91</v>
      </c>
      <c r="E112" s="449">
        <v>5</v>
      </c>
      <c r="F112" s="106">
        <v>6111</v>
      </c>
      <c r="G112" s="86">
        <f t="shared" si="2"/>
        <v>30555</v>
      </c>
      <c r="H112" s="7"/>
      <c r="I112" s="7"/>
      <c r="J112" s="7"/>
    </row>
    <row r="113" spans="1:10" ht="15.75" x14ac:dyDescent="0.25">
      <c r="A113" s="291" t="s">
        <v>275</v>
      </c>
      <c r="B113" s="399"/>
      <c r="C113" s="399"/>
      <c r="D113" s="400"/>
      <c r="E113" s="450"/>
      <c r="F113" s="453"/>
      <c r="G113" s="86"/>
      <c r="H113" s="7"/>
      <c r="I113" s="7"/>
      <c r="J113" s="7"/>
    </row>
    <row r="114" spans="1:10" ht="15.75" x14ac:dyDescent="0.25">
      <c r="A114" s="266" t="s">
        <v>259</v>
      </c>
      <c r="B114" s="399"/>
      <c r="C114" s="399"/>
      <c r="D114" s="400" t="s">
        <v>134</v>
      </c>
      <c r="E114" s="103">
        <v>3</v>
      </c>
      <c r="F114" s="106">
        <v>6000</v>
      </c>
      <c r="G114" s="86">
        <f t="shared" si="2"/>
        <v>18000</v>
      </c>
      <c r="H114" s="7"/>
      <c r="I114" s="7"/>
      <c r="J114" s="7"/>
    </row>
    <row r="115" spans="1:10" ht="15.75" x14ac:dyDescent="0.25">
      <c r="A115" s="382" t="s">
        <v>220</v>
      </c>
      <c r="B115" s="399"/>
      <c r="C115" s="399"/>
      <c r="D115" s="400" t="s">
        <v>135</v>
      </c>
      <c r="E115" s="103">
        <v>6</v>
      </c>
      <c r="F115" s="106">
        <v>2250</v>
      </c>
      <c r="G115" s="86">
        <f t="shared" si="2"/>
        <v>13500</v>
      </c>
      <c r="H115" s="7"/>
      <c r="I115" s="7"/>
      <c r="J115" s="7"/>
    </row>
    <row r="116" spans="1:10" ht="15.75" x14ac:dyDescent="0.25">
      <c r="A116" s="266" t="s">
        <v>260</v>
      </c>
      <c r="B116" s="399"/>
      <c r="C116" s="399"/>
      <c r="D116" s="400" t="s">
        <v>135</v>
      </c>
      <c r="E116" s="103">
        <v>6</v>
      </c>
      <c r="F116" s="106">
        <v>1350</v>
      </c>
      <c r="G116" s="86">
        <f t="shared" si="2"/>
        <v>8100</v>
      </c>
      <c r="H116" s="7"/>
      <c r="I116" s="7"/>
      <c r="J116" s="7"/>
    </row>
    <row r="117" spans="1:10" ht="15.75" x14ac:dyDescent="0.25">
      <c r="A117" s="289" t="s">
        <v>276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  <c r="J117" s="7"/>
    </row>
    <row r="118" spans="1:10" ht="15.75" x14ac:dyDescent="0.25">
      <c r="A118" s="264" t="s">
        <v>277</v>
      </c>
      <c r="B118" s="399"/>
      <c r="C118" s="399"/>
      <c r="D118" s="400" t="s">
        <v>91</v>
      </c>
      <c r="E118" s="103">
        <v>90</v>
      </c>
      <c r="F118" s="106">
        <v>10</v>
      </c>
      <c r="G118" s="86">
        <f t="shared" si="2"/>
        <v>900</v>
      </c>
      <c r="H118" s="7"/>
      <c r="I118" s="7"/>
      <c r="J118" s="7"/>
    </row>
    <row r="119" spans="1:10" ht="15.75" x14ac:dyDescent="0.25">
      <c r="A119" s="264" t="s">
        <v>278</v>
      </c>
      <c r="B119" s="399"/>
      <c r="C119" s="399"/>
      <c r="D119" s="400" t="s">
        <v>91</v>
      </c>
      <c r="E119" s="103">
        <v>39</v>
      </c>
      <c r="F119" s="106">
        <v>400</v>
      </c>
      <c r="G119" s="86">
        <f t="shared" si="2"/>
        <v>15600</v>
      </c>
      <c r="H119" s="7"/>
      <c r="I119" s="7"/>
      <c r="J119" s="7"/>
    </row>
    <row r="120" spans="1:10" ht="15.75" x14ac:dyDescent="0.25">
      <c r="A120" s="266" t="s">
        <v>226</v>
      </c>
      <c r="B120" s="399"/>
      <c r="C120" s="399"/>
      <c r="D120" s="400" t="s">
        <v>91</v>
      </c>
      <c r="E120" s="103">
        <v>60</v>
      </c>
      <c r="F120" s="106">
        <v>40</v>
      </c>
      <c r="G120" s="86">
        <f t="shared" si="2"/>
        <v>2400</v>
      </c>
      <c r="H120" s="7"/>
      <c r="I120" s="7"/>
      <c r="J120" s="7"/>
    </row>
    <row r="121" spans="1:10" ht="15.75" x14ac:dyDescent="0.25">
      <c r="A121" s="289" t="s">
        <v>572</v>
      </c>
      <c r="B121" s="399"/>
      <c r="C121" s="399"/>
      <c r="D121" s="400"/>
      <c r="E121" s="290"/>
      <c r="F121" s="290"/>
      <c r="G121" s="86"/>
      <c r="H121" s="7"/>
      <c r="I121" s="7"/>
      <c r="J121" s="7"/>
    </row>
    <row r="122" spans="1:10" ht="15.75" x14ac:dyDescent="0.25">
      <c r="A122" s="266" t="s">
        <v>573</v>
      </c>
      <c r="B122" s="399"/>
      <c r="C122" s="399"/>
      <c r="D122" s="400" t="s">
        <v>91</v>
      </c>
      <c r="E122" s="103">
        <v>3</v>
      </c>
      <c r="F122" s="106">
        <v>1500</v>
      </c>
      <c r="G122" s="86">
        <f t="shared" si="2"/>
        <v>4500</v>
      </c>
      <c r="H122" s="7"/>
      <c r="I122" s="7"/>
      <c r="J122" s="7"/>
    </row>
    <row r="123" spans="1:10" ht="15.75" x14ac:dyDescent="0.25">
      <c r="A123" s="264" t="s">
        <v>574</v>
      </c>
      <c r="B123" s="399"/>
      <c r="C123" s="399"/>
      <c r="D123" s="400" t="s">
        <v>91</v>
      </c>
      <c r="E123" s="103">
        <v>1</v>
      </c>
      <c r="F123" s="106">
        <v>300</v>
      </c>
      <c r="G123" s="86">
        <f t="shared" si="2"/>
        <v>300</v>
      </c>
      <c r="H123" s="7"/>
      <c r="I123" s="7"/>
      <c r="J123" s="7"/>
    </row>
    <row r="124" spans="1:10" ht="15.75" x14ac:dyDescent="0.25">
      <c r="A124" s="264" t="s">
        <v>574</v>
      </c>
      <c r="B124" s="399"/>
      <c r="C124" s="399"/>
      <c r="D124" s="400" t="s">
        <v>91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  <c r="J124" s="7"/>
    </row>
    <row r="125" spans="1:10" ht="15.75" x14ac:dyDescent="0.25">
      <c r="A125" s="264" t="s">
        <v>575</v>
      </c>
      <c r="B125" s="399"/>
      <c r="C125" s="399"/>
      <c r="D125" s="400" t="s">
        <v>91</v>
      </c>
      <c r="E125" s="103">
        <v>1</v>
      </c>
      <c r="F125" s="106">
        <v>850</v>
      </c>
      <c r="G125" s="86">
        <f t="shared" si="3"/>
        <v>850</v>
      </c>
      <c r="H125" s="7"/>
      <c r="I125" s="7"/>
      <c r="J125" s="7"/>
    </row>
    <row r="126" spans="1:10" ht="15.75" x14ac:dyDescent="0.25">
      <c r="A126" s="264" t="s">
        <v>576</v>
      </c>
      <c r="B126" s="399"/>
      <c r="C126" s="399"/>
      <c r="D126" s="400" t="s">
        <v>91</v>
      </c>
      <c r="E126" s="103">
        <v>2</v>
      </c>
      <c r="F126" s="106">
        <v>226</v>
      </c>
      <c r="G126" s="86">
        <f t="shared" si="3"/>
        <v>452</v>
      </c>
      <c r="H126" s="7"/>
      <c r="I126" s="7"/>
      <c r="J126" s="7"/>
    </row>
    <row r="127" spans="1:10" ht="15.75" x14ac:dyDescent="0.25">
      <c r="A127" s="264" t="s">
        <v>576</v>
      </c>
      <c r="B127" s="399"/>
      <c r="C127" s="399"/>
      <c r="D127" s="400" t="s">
        <v>91</v>
      </c>
      <c r="E127" s="103">
        <v>1</v>
      </c>
      <c r="F127" s="106">
        <v>230</v>
      </c>
      <c r="G127" s="86">
        <f t="shared" si="3"/>
        <v>230</v>
      </c>
      <c r="H127" s="7"/>
      <c r="I127" s="7"/>
      <c r="J127" s="7"/>
    </row>
    <row r="128" spans="1:10" ht="15.75" x14ac:dyDescent="0.25">
      <c r="A128" s="289" t="s">
        <v>279</v>
      </c>
      <c r="B128" s="399"/>
      <c r="C128" s="399"/>
      <c r="D128" s="400"/>
      <c r="E128" s="358"/>
      <c r="F128" s="454"/>
      <c r="G128" s="86"/>
      <c r="H128" s="7"/>
      <c r="I128" s="7"/>
      <c r="J128" s="7"/>
    </row>
    <row r="129" spans="1:12" ht="15.75" x14ac:dyDescent="0.25">
      <c r="A129" s="266" t="s">
        <v>254</v>
      </c>
      <c r="B129" s="399"/>
      <c r="C129" s="399"/>
      <c r="D129" s="400" t="s">
        <v>91</v>
      </c>
      <c r="E129" s="103">
        <v>40</v>
      </c>
      <c r="F129" s="106">
        <v>281.7</v>
      </c>
      <c r="G129" s="86">
        <f t="shared" si="3"/>
        <v>11268</v>
      </c>
      <c r="H129" s="7"/>
      <c r="I129" s="7"/>
      <c r="J129" s="7"/>
    </row>
    <row r="130" spans="1:12" ht="15.75" x14ac:dyDescent="0.25">
      <c r="A130" s="266" t="s">
        <v>577</v>
      </c>
      <c r="B130" s="399"/>
      <c r="C130" s="399"/>
      <c r="D130" s="400" t="s">
        <v>91</v>
      </c>
      <c r="E130" s="103">
        <v>24</v>
      </c>
      <c r="F130" s="106">
        <v>500</v>
      </c>
      <c r="G130" s="86">
        <f t="shared" si="3"/>
        <v>12000</v>
      </c>
      <c r="H130" s="7"/>
      <c r="I130" s="7"/>
      <c r="J130" s="7"/>
    </row>
    <row r="131" spans="1:12" ht="15.75" x14ac:dyDescent="0.25">
      <c r="A131" s="289" t="s">
        <v>280</v>
      </c>
      <c r="B131" s="399"/>
      <c r="C131" s="399"/>
      <c r="D131" s="400"/>
      <c r="E131" s="445"/>
      <c r="F131" s="451"/>
      <c r="G131" s="86"/>
      <c r="H131" s="7"/>
      <c r="I131" s="7"/>
      <c r="J131" s="7"/>
    </row>
    <row r="132" spans="1:12" ht="15.75" x14ac:dyDescent="0.25">
      <c r="A132" s="99" t="s">
        <v>281</v>
      </c>
      <c r="B132" s="399"/>
      <c r="C132" s="399"/>
      <c r="D132" s="400" t="s">
        <v>91</v>
      </c>
      <c r="E132" s="105">
        <v>88</v>
      </c>
      <c r="F132" s="105">
        <v>150</v>
      </c>
      <c r="G132" s="86">
        <f t="shared" si="3"/>
        <v>13200</v>
      </c>
      <c r="H132" s="7"/>
      <c r="I132" s="7"/>
      <c r="J132" s="7"/>
    </row>
    <row r="133" spans="1:12" ht="14.45" customHeight="1" x14ac:dyDescent="0.25">
      <c r="A133" s="747" t="s">
        <v>87</v>
      </c>
      <c r="B133" s="748"/>
      <c r="C133" s="345"/>
      <c r="D133" s="81"/>
      <c r="E133" s="81"/>
      <c r="F133" s="175"/>
      <c r="G133" s="410">
        <f>SUM(G59:G132)</f>
        <v>613250</v>
      </c>
      <c r="H133" s="7"/>
      <c r="I133" s="7"/>
      <c r="J133" s="7"/>
    </row>
    <row r="134" spans="1:12" ht="36.75" customHeight="1" x14ac:dyDescent="0.25">
      <c r="A134" s="750" t="s">
        <v>605</v>
      </c>
      <c r="B134" s="750"/>
      <c r="C134" s="750"/>
      <c r="D134" s="750"/>
      <c r="E134" s="750"/>
      <c r="F134" s="750"/>
      <c r="G134" s="179"/>
      <c r="H134" s="7"/>
      <c r="I134" s="7"/>
      <c r="J134" s="7"/>
    </row>
    <row r="135" spans="1:12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  <c r="J135" s="7"/>
    </row>
    <row r="136" spans="1:12" ht="15.75" customHeight="1" x14ac:dyDescent="0.25">
      <c r="A136" s="724" t="s">
        <v>0</v>
      </c>
      <c r="B136" s="724"/>
      <c r="C136" s="338"/>
      <c r="D136" s="724" t="s">
        <v>1</v>
      </c>
      <c r="E136" s="545" t="s">
        <v>2</v>
      </c>
      <c r="F136" s="545" t="s">
        <v>43</v>
      </c>
      <c r="G136" s="545" t="s">
        <v>604</v>
      </c>
      <c r="H136" s="545" t="s">
        <v>607</v>
      </c>
      <c r="I136" s="746" t="s">
        <v>6</v>
      </c>
      <c r="J136" s="7"/>
      <c r="K136" s="7"/>
      <c r="L136" s="7"/>
    </row>
    <row r="137" spans="1:12" ht="53.25" customHeight="1" x14ac:dyDescent="0.25">
      <c r="A137" s="724"/>
      <c r="B137" s="724"/>
      <c r="C137" s="338"/>
      <c r="D137" s="724"/>
      <c r="E137" s="546"/>
      <c r="F137" s="546"/>
      <c r="G137" s="546"/>
      <c r="H137" s="749"/>
      <c r="I137" s="746"/>
      <c r="J137" s="7"/>
      <c r="K137" s="7"/>
      <c r="L137" s="7"/>
    </row>
    <row r="138" spans="1:12" ht="15.75" x14ac:dyDescent="0.25">
      <c r="A138" s="724">
        <v>1</v>
      </c>
      <c r="B138" s="724"/>
      <c r="C138" s="338"/>
      <c r="D138" s="338">
        <v>2</v>
      </c>
      <c r="E138" s="338">
        <v>3</v>
      </c>
      <c r="F138" s="338" t="s">
        <v>41</v>
      </c>
      <c r="G138" s="479">
        <v>5</v>
      </c>
      <c r="H138" s="499"/>
      <c r="I138" s="344" t="s">
        <v>606</v>
      </c>
      <c r="J138" s="7"/>
      <c r="K138" s="7"/>
      <c r="L138" s="7"/>
    </row>
    <row r="139" spans="1:12" ht="15.75" x14ac:dyDescent="0.25">
      <c r="A139" s="711" t="str">
        <f>'инновации+добровольчество'!A93:B93</f>
        <v>Заведующий МЦ</v>
      </c>
      <c r="B139" s="711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79">
        <v>942.64</v>
      </c>
      <c r="H139" s="79"/>
      <c r="I139" s="344">
        <f>F139*12*1.302+844.59+G139-9113.86</f>
        <v>280940.93141400005</v>
      </c>
      <c r="J139" s="7"/>
      <c r="K139" s="7"/>
      <c r="L139" s="7"/>
    </row>
    <row r="140" spans="1:12" ht="15.75" x14ac:dyDescent="0.25">
      <c r="A140" s="597" t="s">
        <v>153</v>
      </c>
      <c r="B140" s="597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79">
        <v>942.64</v>
      </c>
      <c r="H140" s="79">
        <v>725.88</v>
      </c>
      <c r="I140" s="344">
        <f>F140*12*1.302+G140-9113.86+H140</f>
        <v>98056.110600000015</v>
      </c>
      <c r="J140" s="7"/>
      <c r="K140" s="7"/>
      <c r="L140" s="7"/>
    </row>
    <row r="141" spans="1:12" ht="15.75" x14ac:dyDescent="0.25">
      <c r="A141" s="593" t="s">
        <v>96</v>
      </c>
      <c r="B141" s="594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79">
        <v>471.32</v>
      </c>
      <c r="H141" s="79">
        <v>362.94</v>
      </c>
      <c r="I141" s="344">
        <f>F141*12*1.302+G141-4556.95+H141</f>
        <v>49028.03530000001</v>
      </c>
      <c r="J141" s="7"/>
      <c r="K141" s="7"/>
      <c r="L141" s="7"/>
    </row>
    <row r="142" spans="1:12" ht="15.75" x14ac:dyDescent="0.25">
      <c r="A142" s="597" t="s">
        <v>154</v>
      </c>
      <c r="B142" s="597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79">
        <v>942.64</v>
      </c>
      <c r="H142" s="79">
        <v>725.88</v>
      </c>
      <c r="I142" s="344">
        <f>F142*12*1.302+G142-9113.86+H142</f>
        <v>98056.110600000015</v>
      </c>
      <c r="J142" s="7"/>
      <c r="K142" s="7"/>
      <c r="L142" s="7"/>
    </row>
    <row r="143" spans="1:12" ht="18.75" x14ac:dyDescent="0.3">
      <c r="A143" s="724" t="s">
        <v>28</v>
      </c>
      <c r="B143" s="724"/>
      <c r="C143" s="724"/>
      <c r="D143" s="724"/>
      <c r="E143" s="724"/>
      <c r="F143" s="724"/>
      <c r="G143" s="479"/>
      <c r="H143" s="498"/>
      <c r="I143" s="421">
        <f>SUM(I139:I142)</f>
        <v>526081.18791400013</v>
      </c>
      <c r="J143" s="7"/>
      <c r="K143" s="7"/>
      <c r="L143" s="7"/>
    </row>
    <row r="144" spans="1:12" ht="14.45" hidden="1" customHeight="1" x14ac:dyDescent="0.25">
      <c r="A144" s="599" t="s">
        <v>179</v>
      </c>
      <c r="B144" s="599"/>
      <c r="C144" s="599"/>
      <c r="D144" s="599"/>
      <c r="E144" s="599"/>
      <c r="F144" s="599"/>
      <c r="G144" s="599"/>
      <c r="H144" s="599"/>
      <c r="I144" s="476"/>
    </row>
    <row r="145" spans="1:9" ht="14.45" hidden="1" customHeight="1" x14ac:dyDescent="0.25">
      <c r="A145" s="558" t="s">
        <v>65</v>
      </c>
      <c r="B145" s="610" t="s">
        <v>167</v>
      </c>
      <c r="C145" s="710"/>
      <c r="D145" s="560" t="s">
        <v>168</v>
      </c>
      <c r="E145" s="641"/>
      <c r="F145" s="641"/>
      <c r="G145" s="641"/>
      <c r="H145" s="561"/>
      <c r="I145" s="228"/>
    </row>
    <row r="146" spans="1:9" ht="14.45" hidden="1" customHeight="1" x14ac:dyDescent="0.25">
      <c r="A146" s="562"/>
      <c r="B146" s="612"/>
      <c r="C146" s="613"/>
      <c r="D146" s="564" t="s">
        <v>169</v>
      </c>
      <c r="E146" s="558" t="s">
        <v>170</v>
      </c>
      <c r="F146" s="706" t="s">
        <v>171</v>
      </c>
      <c r="G146" s="558" t="s">
        <v>177</v>
      </c>
      <c r="H146" s="558" t="s">
        <v>6</v>
      </c>
      <c r="I146" s="494"/>
    </row>
    <row r="147" spans="1:9" hidden="1" x14ac:dyDescent="0.25">
      <c r="A147" s="559"/>
      <c r="B147" s="614"/>
      <c r="C147" s="615"/>
      <c r="D147" s="707"/>
      <c r="E147" s="559"/>
      <c r="F147" s="618"/>
      <c r="G147" s="559"/>
      <c r="H147" s="559"/>
      <c r="I147" s="494"/>
    </row>
    <row r="148" spans="1:9" hidden="1" x14ac:dyDescent="0.25">
      <c r="A148" s="328">
        <v>1</v>
      </c>
      <c r="B148" s="560">
        <v>2</v>
      </c>
      <c r="C148" s="561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  <c r="I148" s="228"/>
    </row>
    <row r="149" spans="1:9" hidden="1" x14ac:dyDescent="0.25">
      <c r="A149" s="325" t="s">
        <v>172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  <c r="I149" s="495"/>
    </row>
    <row r="150" spans="1:9" hidden="1" x14ac:dyDescent="0.25">
      <c r="A150" s="325" t="s">
        <v>174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  <c r="I150" s="495"/>
    </row>
    <row r="151" spans="1:9" hidden="1" x14ac:dyDescent="0.25">
      <c r="A151" s="325" t="s">
        <v>175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  <c r="I151" s="495"/>
    </row>
    <row r="152" spans="1:9" hidden="1" x14ac:dyDescent="0.25">
      <c r="A152" s="325" t="s">
        <v>154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  <c r="I152" s="495"/>
    </row>
    <row r="153" spans="1:9" hidden="1" x14ac:dyDescent="0.25">
      <c r="A153" s="325" t="s">
        <v>176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  <c r="I153" s="495"/>
    </row>
    <row r="154" spans="1:9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  <c r="I154" s="250"/>
    </row>
    <row r="155" spans="1:9" ht="18.75" x14ac:dyDescent="0.25">
      <c r="A155" s="322"/>
      <c r="B155" s="163"/>
      <c r="C155" s="163"/>
      <c r="D155" s="227"/>
      <c r="E155" s="227"/>
      <c r="F155" s="227"/>
      <c r="G155" s="227"/>
      <c r="H155" s="250"/>
      <c r="I155" s="250"/>
    </row>
    <row r="156" spans="1:9" ht="18.75" x14ac:dyDescent="0.25">
      <c r="A156" s="322"/>
      <c r="B156" s="163"/>
      <c r="C156" s="163"/>
      <c r="D156" s="227"/>
      <c r="E156" s="227"/>
      <c r="F156" s="227"/>
      <c r="G156" s="227"/>
      <c r="H156" s="250"/>
      <c r="I156" s="250"/>
    </row>
    <row r="157" spans="1:9" ht="14.45" customHeight="1" x14ac:dyDescent="0.25">
      <c r="A157" s="599" t="s">
        <v>198</v>
      </c>
      <c r="B157" s="599"/>
      <c r="C157" s="599"/>
      <c r="D157" s="609"/>
      <c r="E157" s="609"/>
      <c r="F157" s="609"/>
      <c r="G157" s="609"/>
      <c r="H157" s="609"/>
      <c r="I157" s="476"/>
    </row>
    <row r="158" spans="1:9" ht="14.45" customHeight="1" x14ac:dyDescent="0.25">
      <c r="A158" s="558" t="s">
        <v>65</v>
      </c>
      <c r="B158" s="610" t="s">
        <v>167</v>
      </c>
      <c r="C158" s="611"/>
      <c r="D158" s="590"/>
      <c r="E158" s="616"/>
      <c r="F158" s="591"/>
      <c r="G158" s="228"/>
      <c r="H158" s="228"/>
      <c r="I158" s="228"/>
    </row>
    <row r="159" spans="1:9" ht="14.45" customHeight="1" x14ac:dyDescent="0.25">
      <c r="A159" s="562"/>
      <c r="B159" s="612"/>
      <c r="C159" s="613"/>
      <c r="D159" s="617" t="s">
        <v>171</v>
      </c>
      <c r="E159" s="562" t="s">
        <v>177</v>
      </c>
      <c r="F159" s="562" t="s">
        <v>6</v>
      </c>
      <c r="G159" s="45"/>
    </row>
    <row r="160" spans="1:9" x14ac:dyDescent="0.25">
      <c r="A160" s="559"/>
      <c r="B160" s="614"/>
      <c r="C160" s="615"/>
      <c r="D160" s="618"/>
      <c r="E160" s="559"/>
      <c r="F160" s="559"/>
      <c r="G160" s="45"/>
    </row>
    <row r="161" spans="1:10" x14ac:dyDescent="0.25">
      <c r="A161" s="328">
        <v>1</v>
      </c>
      <c r="B161" s="560">
        <v>2</v>
      </c>
      <c r="C161" s="561"/>
      <c r="D161" s="328">
        <v>5</v>
      </c>
      <c r="E161" s="328">
        <v>6</v>
      </c>
      <c r="F161" s="328">
        <v>7</v>
      </c>
      <c r="G161" s="45"/>
    </row>
    <row r="162" spans="1:10" x14ac:dyDescent="0.25">
      <c r="A162" s="325" t="s">
        <v>174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10" x14ac:dyDescent="0.25">
      <c r="A163" s="325" t="s">
        <v>175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10" x14ac:dyDescent="0.25">
      <c r="A164" s="325" t="s">
        <v>154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10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10" ht="15.75" x14ac:dyDescent="0.25">
      <c r="A166" s="4" t="s">
        <v>48</v>
      </c>
      <c r="B166" s="173"/>
      <c r="C166" s="173"/>
      <c r="D166" s="173"/>
      <c r="E166" s="173"/>
      <c r="F166" s="173"/>
      <c r="G166" s="179"/>
      <c r="H166" s="7"/>
      <c r="I166" s="7"/>
      <c r="J166" s="7"/>
    </row>
    <row r="167" spans="1:10" ht="15.75" x14ac:dyDescent="0.25">
      <c r="A167" s="4" t="s">
        <v>92</v>
      </c>
      <c r="B167" s="173"/>
      <c r="C167" s="173"/>
      <c r="D167" s="173"/>
      <c r="E167" s="173"/>
      <c r="F167" s="173"/>
      <c r="G167" s="179"/>
      <c r="H167" s="7"/>
      <c r="I167" s="7"/>
      <c r="J167" s="7"/>
    </row>
    <row r="168" spans="1:10" ht="15.75" x14ac:dyDescent="0.25">
      <c r="A168" s="548" t="s">
        <v>50</v>
      </c>
      <c r="B168" s="548"/>
      <c r="C168" s="548"/>
      <c r="D168" s="548"/>
      <c r="E168" s="548"/>
      <c r="F168" s="173"/>
      <c r="G168" s="179"/>
      <c r="H168" s="7"/>
      <c r="I168" s="7"/>
      <c r="J168" s="7"/>
    </row>
    <row r="169" spans="1:10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  <c r="J169" s="7"/>
    </row>
    <row r="170" spans="1:10" ht="15.75" x14ac:dyDescent="0.25">
      <c r="A170" s="724" t="s">
        <v>13</v>
      </c>
      <c r="B170" s="724" t="s">
        <v>11</v>
      </c>
      <c r="C170" s="338"/>
      <c r="D170" s="724" t="s">
        <v>14</v>
      </c>
      <c r="E170" s="724" t="s">
        <v>99</v>
      </c>
      <c r="F170" s="724" t="s">
        <v>6</v>
      </c>
      <c r="G170" s="179"/>
      <c r="H170" s="7"/>
      <c r="I170" s="7"/>
      <c r="J170" s="7"/>
    </row>
    <row r="171" spans="1:10" ht="3.6" customHeight="1" x14ac:dyDescent="0.25">
      <c r="A171" s="724"/>
      <c r="B171" s="724"/>
      <c r="C171" s="338"/>
      <c r="D171" s="724"/>
      <c r="E171" s="724"/>
      <c r="F171" s="724"/>
      <c r="G171" s="179"/>
      <c r="H171" s="7"/>
      <c r="I171" s="7"/>
      <c r="J171" s="7"/>
    </row>
    <row r="172" spans="1:10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186</v>
      </c>
      <c r="G172" s="179"/>
      <c r="H172" s="7"/>
      <c r="I172" s="7"/>
      <c r="J172" s="7"/>
    </row>
    <row r="173" spans="1:10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v>45218.63</v>
      </c>
      <c r="G173" s="179"/>
      <c r="H173" s="7"/>
      <c r="I173" s="7"/>
      <c r="J173" s="7"/>
    </row>
    <row r="174" spans="1:10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v>781.67</v>
      </c>
      <c r="G174" s="179"/>
      <c r="H174" s="7"/>
      <c r="I174" s="7"/>
      <c r="J174" s="7"/>
    </row>
    <row r="175" spans="1:10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v>781.68</v>
      </c>
      <c r="G175" s="179"/>
      <c r="H175" s="7"/>
      <c r="I175" s="7"/>
      <c r="J175" s="7"/>
    </row>
    <row r="176" spans="1:10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v>20203.66</v>
      </c>
      <c r="G176" s="179"/>
      <c r="H176" s="7"/>
      <c r="I176" s="7"/>
      <c r="J176" s="7"/>
    </row>
    <row r="177" spans="1:10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f>14099.2-949.27</f>
        <v>13149.93</v>
      </c>
      <c r="G177" s="179"/>
      <c r="H177" s="7"/>
      <c r="I177" s="7"/>
      <c r="J177" s="7"/>
    </row>
    <row r="178" spans="1:10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v>2075.67</v>
      </c>
      <c r="G178" s="179"/>
      <c r="H178" s="7"/>
      <c r="I178" s="7"/>
      <c r="J178" s="7"/>
    </row>
    <row r="179" spans="1:10" ht="18.75" x14ac:dyDescent="0.25">
      <c r="A179" s="753"/>
      <c r="B179" s="753"/>
      <c r="C179" s="753"/>
      <c r="D179" s="753"/>
      <c r="E179" s="753"/>
      <c r="F179" s="428">
        <f>SUM(F173:F178)</f>
        <v>82211.240000000005</v>
      </c>
      <c r="G179" s="179"/>
      <c r="H179" s="7"/>
      <c r="I179" s="7"/>
      <c r="J179" s="7"/>
    </row>
    <row r="180" spans="1:10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  <c r="J180" s="7"/>
    </row>
    <row r="181" spans="1:10" s="7" customFormat="1" ht="25.5" x14ac:dyDescent="0.25">
      <c r="A181" s="324" t="s">
        <v>122</v>
      </c>
      <c r="B181" s="342" t="s">
        <v>123</v>
      </c>
      <c r="C181" s="306"/>
      <c r="D181" s="342" t="s">
        <v>127</v>
      </c>
      <c r="E181" s="342" t="s">
        <v>124</v>
      </c>
      <c r="F181" s="342" t="s">
        <v>125</v>
      </c>
      <c r="G181" s="307" t="s">
        <v>6</v>
      </c>
    </row>
    <row r="182" spans="1:10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237</v>
      </c>
    </row>
    <row r="183" spans="1:10" s="7" customFormat="1" ht="15.75" x14ac:dyDescent="0.25">
      <c r="A183" s="328" t="s">
        <v>126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F183*F169-283.99</f>
        <v>426.11</v>
      </c>
    </row>
    <row r="184" spans="1:10" s="7" customFormat="1" ht="15.75" x14ac:dyDescent="0.25">
      <c r="A184" s="325" t="s">
        <v>291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10" s="7" customFormat="1" ht="15.75" x14ac:dyDescent="0.25">
      <c r="A185" s="325" t="s">
        <v>292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9">PRODUCT(F185,0.263)</f>
        <v>26894.398410000002</v>
      </c>
    </row>
    <row r="186" spans="1:10" s="7" customFormat="1" ht="15.75" x14ac:dyDescent="0.25">
      <c r="A186" s="325" t="s">
        <v>293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10" s="7" customFormat="1" ht="18.75" x14ac:dyDescent="0.25">
      <c r="A187" s="137"/>
      <c r="B187" s="137"/>
      <c r="C187" s="137"/>
      <c r="D187" s="137"/>
      <c r="E187" s="329" t="s">
        <v>97</v>
      </c>
      <c r="F187" s="138">
        <f>F183</f>
        <v>2700</v>
      </c>
      <c r="G187" s="427">
        <f>G183+G184+G185+G186</f>
        <v>84212.426450000014</v>
      </c>
    </row>
    <row r="188" spans="1:10" ht="15.75" x14ac:dyDescent="0.25">
      <c r="A188" s="718" t="s">
        <v>46</v>
      </c>
      <c r="B188" s="718"/>
      <c r="C188" s="718"/>
      <c r="D188" s="718"/>
      <c r="E188" s="718"/>
      <c r="F188" s="718"/>
      <c r="G188" s="179"/>
      <c r="H188" s="7"/>
      <c r="I188" s="7"/>
      <c r="J188" s="7"/>
    </row>
    <row r="189" spans="1:10" ht="15.75" x14ac:dyDescent="0.25">
      <c r="A189" s="340" t="s">
        <v>88</v>
      </c>
      <c r="B189" s="6" t="s">
        <v>64</v>
      </c>
      <c r="C189" s="6"/>
      <c r="D189" s="6"/>
      <c r="E189" s="7"/>
      <c r="F189" s="7"/>
      <c r="G189" s="179"/>
      <c r="H189" s="7"/>
      <c r="I189" s="7"/>
      <c r="J189" s="7"/>
    </row>
    <row r="190" spans="1:10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  <c r="J190" s="7"/>
    </row>
    <row r="191" spans="1:10" ht="15" customHeight="1" x14ac:dyDescent="0.25">
      <c r="A191" s="692" t="s">
        <v>133</v>
      </c>
      <c r="B191" s="692"/>
      <c r="C191" s="334"/>
      <c r="D191" s="692" t="s">
        <v>11</v>
      </c>
      <c r="E191" s="334" t="s">
        <v>51</v>
      </c>
      <c r="F191" s="334" t="s">
        <v>15</v>
      </c>
      <c r="G191" s="744" t="s">
        <v>6</v>
      </c>
      <c r="H191" s="7"/>
      <c r="I191" s="7"/>
      <c r="J191" s="7"/>
    </row>
    <row r="192" spans="1:10" ht="15.75" hidden="1" x14ac:dyDescent="0.25">
      <c r="A192" s="692"/>
      <c r="B192" s="692"/>
      <c r="C192" s="334"/>
      <c r="D192" s="692"/>
      <c r="E192" s="334"/>
      <c r="F192" s="334"/>
      <c r="G192" s="745"/>
      <c r="H192" s="7"/>
      <c r="I192" s="7"/>
      <c r="J192" s="7"/>
    </row>
    <row r="193" spans="1:10" ht="15.75" x14ac:dyDescent="0.25">
      <c r="A193" s="693">
        <v>1</v>
      </c>
      <c r="B193" s="694"/>
      <c r="C193" s="333"/>
      <c r="D193" s="334">
        <v>2</v>
      </c>
      <c r="E193" s="334">
        <v>3</v>
      </c>
      <c r="F193" s="334">
        <v>4</v>
      </c>
      <c r="G193" s="91" t="s">
        <v>73</v>
      </c>
      <c r="H193" s="7"/>
      <c r="I193" s="7"/>
      <c r="J193" s="7"/>
    </row>
    <row r="194" spans="1:10" ht="15.75" x14ac:dyDescent="0.25">
      <c r="A194" s="695" t="str">
        <f>A48</f>
        <v>Суточные</v>
      </c>
      <c r="B194" s="696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  <c r="J194" s="7"/>
    </row>
    <row r="195" spans="1:10" ht="15.75" x14ac:dyDescent="0.25">
      <c r="A195" s="695" t="str">
        <f>A49</f>
        <v>Проезд</v>
      </c>
      <c r="B195" s="696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0">E195*F195</f>
        <v>15780</v>
      </c>
      <c r="H195" s="7"/>
      <c r="I195" s="7"/>
      <c r="J195" s="7"/>
    </row>
    <row r="196" spans="1:10" ht="15.75" x14ac:dyDescent="0.25">
      <c r="A196" s="695" t="str">
        <f>A50</f>
        <v>Проживание (гостиница)</v>
      </c>
      <c r="B196" s="696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>E196*F196-1205.85</f>
        <v>766.64473999999996</v>
      </c>
      <c r="H196" s="7"/>
      <c r="I196" s="7"/>
      <c r="J196" s="7"/>
    </row>
    <row r="197" spans="1:10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0"/>
        <v>887.625</v>
      </c>
      <c r="H197" s="7"/>
      <c r="I197" s="7"/>
      <c r="J197" s="7"/>
    </row>
    <row r="198" spans="1:10" ht="18.75" x14ac:dyDescent="0.25">
      <c r="A198" s="727" t="s">
        <v>62</v>
      </c>
      <c r="B198" s="728"/>
      <c r="C198" s="341"/>
      <c r="D198" s="334"/>
      <c r="E198" s="87"/>
      <c r="F198" s="87"/>
      <c r="G198" s="411">
        <f>SUM(G194:G197)+0.25</f>
        <v>20985.01974</v>
      </c>
      <c r="H198" s="7"/>
      <c r="I198" s="7"/>
      <c r="J198" s="7"/>
    </row>
    <row r="199" spans="1:10" ht="15.75" x14ac:dyDescent="0.25">
      <c r="A199" s="716" t="s">
        <v>36</v>
      </c>
      <c r="B199" s="716"/>
      <c r="C199" s="716"/>
      <c r="D199" s="716"/>
      <c r="E199" s="716"/>
      <c r="F199" s="716"/>
      <c r="G199" s="204"/>
      <c r="H199" s="7"/>
      <c r="I199" s="7"/>
      <c r="J199" s="7"/>
    </row>
    <row r="200" spans="1:10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  <c r="J200" s="7"/>
    </row>
    <row r="201" spans="1:10" ht="30" customHeight="1" x14ac:dyDescent="0.25">
      <c r="A201" s="692" t="s">
        <v>24</v>
      </c>
      <c r="B201" s="692" t="s">
        <v>11</v>
      </c>
      <c r="C201" s="334"/>
      <c r="D201" s="692" t="s">
        <v>51</v>
      </c>
      <c r="E201" s="692" t="s">
        <v>99</v>
      </c>
      <c r="F201" s="566" t="s">
        <v>192</v>
      </c>
      <c r="G201" s="744" t="s">
        <v>6</v>
      </c>
      <c r="H201" s="7"/>
      <c r="I201" s="7"/>
      <c r="J201" s="7"/>
    </row>
    <row r="202" spans="1:10" ht="15.75" customHeight="1" x14ac:dyDescent="0.25">
      <c r="A202" s="692"/>
      <c r="B202" s="692"/>
      <c r="C202" s="334"/>
      <c r="D202" s="692"/>
      <c r="E202" s="692"/>
      <c r="F202" s="568"/>
      <c r="G202" s="745"/>
      <c r="H202" s="7"/>
      <c r="I202" s="7"/>
      <c r="J202" s="7"/>
    </row>
    <row r="203" spans="1:10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74</v>
      </c>
      <c r="H203" s="7"/>
      <c r="I203" s="7"/>
      <c r="J203" s="7"/>
    </row>
    <row r="204" spans="1:10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  <c r="J204" s="7"/>
    </row>
    <row r="205" spans="1:10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1">D205*E205*F205</f>
        <v>7101</v>
      </c>
      <c r="H205" s="7"/>
      <c r="I205" s="7"/>
      <c r="J205" s="7"/>
    </row>
    <row r="206" spans="1:10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1"/>
        <v>0</v>
      </c>
      <c r="H206" s="7"/>
      <c r="I206" s="7"/>
      <c r="J206" s="7"/>
    </row>
    <row r="207" spans="1:10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1"/>
        <v>0</v>
      </c>
      <c r="H207" s="7"/>
      <c r="I207" s="7"/>
      <c r="J207" s="7"/>
    </row>
    <row r="208" spans="1:10" ht="15.75" x14ac:dyDescent="0.25">
      <c r="A208" s="55" t="str">
        <f>'инновации+добровольчество'!A152</f>
        <v>Тариф Бизнес начальный</v>
      </c>
      <c r="B208" s="321" t="s">
        <v>91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1"/>
        <v>13676</v>
      </c>
      <c r="H208" s="7"/>
      <c r="I208" s="7"/>
      <c r="J208" s="7"/>
    </row>
    <row r="209" spans="1:10" ht="15.75" x14ac:dyDescent="0.25">
      <c r="A209" s="55" t="str">
        <f>'инновации+добровольчество'!A153</f>
        <v>Тариф Бизнес</v>
      </c>
      <c r="B209" s="321" t="s">
        <v>91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1"/>
        <v>12098</v>
      </c>
      <c r="H209" s="7"/>
      <c r="I209" s="7"/>
      <c r="J209" s="7"/>
    </row>
    <row r="210" spans="1:10" ht="15.75" x14ac:dyDescent="0.25">
      <c r="A210" s="55" t="str">
        <f>'инновации+добровольчество'!A154</f>
        <v>Почтовые услуги</v>
      </c>
      <c r="B210" s="321" t="s">
        <v>91</v>
      </c>
      <c r="C210" s="334"/>
      <c r="D210" s="334">
        <v>0</v>
      </c>
      <c r="E210" s="327">
        <f>'инновации+добровольчество'!E154</f>
        <v>167.6</v>
      </c>
      <c r="F210" s="321">
        <v>12</v>
      </c>
      <c r="G210" s="86">
        <v>0</v>
      </c>
      <c r="H210" s="7"/>
      <c r="I210" s="7"/>
      <c r="J210" s="7"/>
    </row>
    <row r="211" spans="1:10" ht="18.75" x14ac:dyDescent="0.3">
      <c r="A211" s="747" t="s">
        <v>26</v>
      </c>
      <c r="B211" s="751"/>
      <c r="C211" s="751"/>
      <c r="D211" s="751"/>
      <c r="E211" s="751"/>
      <c r="F211" s="748"/>
      <c r="G211" s="421">
        <f>SUM(G204:G210)</f>
        <v>33664</v>
      </c>
      <c r="H211" s="7"/>
      <c r="I211" s="7"/>
      <c r="J211" s="7"/>
    </row>
    <row r="212" spans="1:10" ht="15.75" x14ac:dyDescent="0.25">
      <c r="A212" s="716" t="s">
        <v>59</v>
      </c>
      <c r="B212" s="716"/>
      <c r="C212" s="716"/>
      <c r="D212" s="716"/>
      <c r="E212" s="716"/>
      <c r="F212" s="716"/>
      <c r="G212" s="179"/>
      <c r="H212" s="7"/>
      <c r="I212" s="7"/>
      <c r="J212" s="7"/>
    </row>
    <row r="213" spans="1:10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  <c r="J213" s="7"/>
    </row>
    <row r="214" spans="1:10" ht="10.15" customHeight="1" x14ac:dyDescent="0.25">
      <c r="A214" s="692" t="s">
        <v>285</v>
      </c>
      <c r="B214" s="692" t="s">
        <v>11</v>
      </c>
      <c r="C214" s="334"/>
      <c r="D214" s="692" t="s">
        <v>51</v>
      </c>
      <c r="E214" s="692" t="s">
        <v>100</v>
      </c>
      <c r="F214" s="692" t="s">
        <v>25</v>
      </c>
      <c r="G214" s="744" t="s">
        <v>6</v>
      </c>
      <c r="H214" s="7"/>
      <c r="I214" s="7"/>
      <c r="J214" s="7"/>
    </row>
    <row r="215" spans="1:10" ht="4.1500000000000004" customHeight="1" x14ac:dyDescent="0.25">
      <c r="A215" s="692"/>
      <c r="B215" s="692"/>
      <c r="C215" s="334"/>
      <c r="D215" s="692"/>
      <c r="E215" s="692"/>
      <c r="F215" s="692"/>
      <c r="G215" s="745"/>
      <c r="H215" s="7"/>
      <c r="I215" s="7"/>
      <c r="J215" s="7"/>
    </row>
    <row r="216" spans="1:10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75</v>
      </c>
      <c r="H216" s="7"/>
      <c r="I216" s="7"/>
      <c r="J216" s="7"/>
    </row>
    <row r="217" spans="1:10" ht="15.75" x14ac:dyDescent="0.25">
      <c r="A217" s="78" t="str">
        <f>'инновации+добровольчество'!A161</f>
        <v>Проезд к месту учебы</v>
      </c>
      <c r="B217" s="334" t="s">
        <v>134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  <c r="J217" s="7"/>
    </row>
    <row r="218" spans="1:10" ht="15.75" x14ac:dyDescent="0.25">
      <c r="A218" s="75" t="s">
        <v>194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  <c r="J218" s="7"/>
    </row>
    <row r="219" spans="1:10" ht="18.75" x14ac:dyDescent="0.25">
      <c r="A219" s="747" t="s">
        <v>60</v>
      </c>
      <c r="B219" s="751"/>
      <c r="C219" s="751"/>
      <c r="D219" s="751"/>
      <c r="E219" s="751"/>
      <c r="F219" s="748"/>
      <c r="G219" s="409">
        <f>SUM(G217:G218)</f>
        <v>4988.4261999999999</v>
      </c>
      <c r="H219" s="7"/>
      <c r="I219" s="7"/>
      <c r="J219" s="7"/>
    </row>
    <row r="220" spans="1:10" ht="15.75" x14ac:dyDescent="0.25">
      <c r="A220" s="752" t="s">
        <v>19</v>
      </c>
      <c r="B220" s="752"/>
      <c r="C220" s="752"/>
      <c r="D220" s="752"/>
      <c r="E220" s="752"/>
      <c r="F220" s="752"/>
      <c r="G220" s="179"/>
      <c r="H220" s="7"/>
      <c r="I220" s="7"/>
      <c r="J220" s="7"/>
    </row>
    <row r="221" spans="1:10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  <c r="J221" s="7"/>
    </row>
    <row r="222" spans="1:10" ht="3.6" customHeight="1" x14ac:dyDescent="0.25">
      <c r="A222" s="692" t="s">
        <v>21</v>
      </c>
      <c r="B222" s="692" t="s">
        <v>11</v>
      </c>
      <c r="C222" s="334"/>
      <c r="D222" s="692" t="s">
        <v>14</v>
      </c>
      <c r="E222" s="692" t="s">
        <v>99</v>
      </c>
      <c r="F222" s="692" t="s">
        <v>6</v>
      </c>
      <c r="G222" s="179"/>
      <c r="H222" s="7"/>
      <c r="I222" s="7"/>
      <c r="J222" s="7"/>
    </row>
    <row r="223" spans="1:10" ht="24" customHeight="1" x14ac:dyDescent="0.25">
      <c r="A223" s="692"/>
      <c r="B223" s="692"/>
      <c r="C223" s="334"/>
      <c r="D223" s="692"/>
      <c r="E223" s="692"/>
      <c r="F223" s="692"/>
      <c r="G223" s="179"/>
      <c r="H223" s="7"/>
      <c r="I223" s="7"/>
      <c r="J223" s="7"/>
    </row>
    <row r="224" spans="1:10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187</v>
      </c>
      <c r="G224" s="179"/>
      <c r="H224" s="7"/>
      <c r="I224" s="7"/>
      <c r="J224" s="7"/>
    </row>
    <row r="225" spans="1:10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  <c r="J225" s="7"/>
    </row>
    <row r="226" spans="1:10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2">D226*E226</f>
        <v>10713.95198</v>
      </c>
      <c r="G226" s="179"/>
      <c r="H226" s="7"/>
      <c r="I226" s="7"/>
      <c r="J226" s="7"/>
    </row>
    <row r="227" spans="1:10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2"/>
        <v>3183.4571999999998</v>
      </c>
      <c r="G227" s="179"/>
      <c r="H227" s="7"/>
      <c r="I227" s="7"/>
      <c r="J227" s="7"/>
    </row>
    <row r="228" spans="1:10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2"/>
        <v>7890</v>
      </c>
      <c r="G228" s="179"/>
      <c r="H228" s="7"/>
      <c r="I228" s="7"/>
      <c r="J228" s="7"/>
    </row>
    <row r="229" spans="1:10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2"/>
        <v>3928.8912500000001</v>
      </c>
      <c r="G229" s="179"/>
      <c r="H229" s="7"/>
      <c r="I229" s="7"/>
      <c r="J229" s="7"/>
    </row>
    <row r="230" spans="1:10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2"/>
        <v>2524.8000000000002</v>
      </c>
      <c r="G230" s="179"/>
      <c r="H230" s="7"/>
      <c r="I230" s="7"/>
      <c r="J230" s="7"/>
    </row>
    <row r="231" spans="1:10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2"/>
        <v>4208</v>
      </c>
      <c r="G231" s="179"/>
      <c r="H231" s="7"/>
      <c r="I231" s="7"/>
      <c r="J231" s="7"/>
    </row>
    <row r="232" spans="1:10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2"/>
        <v>1104.6000000000001</v>
      </c>
      <c r="G232" s="179"/>
      <c r="H232" s="7"/>
      <c r="I232" s="7"/>
      <c r="J232" s="7"/>
    </row>
    <row r="233" spans="1:10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2"/>
        <v>999.40000000000009</v>
      </c>
      <c r="G233" s="179"/>
      <c r="H233" s="7"/>
      <c r="I233" s="7"/>
      <c r="J233" s="7"/>
    </row>
    <row r="234" spans="1:10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2"/>
        <v>1630.6000000000001</v>
      </c>
      <c r="G234" s="179"/>
      <c r="H234" s="7"/>
      <c r="I234" s="7"/>
      <c r="J234" s="7"/>
    </row>
    <row r="235" spans="1:10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2"/>
        <v>1025.7</v>
      </c>
      <c r="G235" s="179"/>
      <c r="H235" s="7"/>
      <c r="I235" s="7"/>
      <c r="J235" s="7"/>
    </row>
    <row r="236" spans="1:10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2"/>
        <v>2064.5500000000002</v>
      </c>
      <c r="G236" s="179"/>
      <c r="H236" s="7"/>
      <c r="I236" s="7"/>
      <c r="J236" s="7"/>
    </row>
    <row r="237" spans="1:10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2"/>
        <v>5956.95</v>
      </c>
      <c r="G237" s="179"/>
      <c r="H237" s="7"/>
      <c r="I237" s="7"/>
      <c r="J237" s="7"/>
    </row>
    <row r="238" spans="1:10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3">$D$221</f>
        <v>0.26300000000000001</v>
      </c>
      <c r="E238" s="334">
        <f>'инновации+добровольчество'!E183</f>
        <v>6900</v>
      </c>
      <c r="F238" s="344">
        <f t="shared" si="12"/>
        <v>1814.7</v>
      </c>
      <c r="G238" s="179"/>
      <c r="H238" s="7"/>
      <c r="I238" s="7"/>
      <c r="J238" s="7"/>
    </row>
    <row r="239" spans="1:10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3"/>
        <v>0.26300000000000001</v>
      </c>
      <c r="E239" s="334">
        <f>'инновации+добровольчество'!E184</f>
        <v>7400</v>
      </c>
      <c r="F239" s="344">
        <f t="shared" si="12"/>
        <v>1946.2</v>
      </c>
      <c r="G239" s="179"/>
      <c r="H239" s="7"/>
      <c r="I239" s="7"/>
      <c r="J239" s="7"/>
    </row>
    <row r="240" spans="1:10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3"/>
        <v>0.26300000000000001</v>
      </c>
      <c r="E240" s="334">
        <f>'инновации+добровольчество'!E185</f>
        <v>8500</v>
      </c>
      <c r="F240" s="344">
        <f t="shared" si="12"/>
        <v>2235.5</v>
      </c>
      <c r="G240" s="179"/>
      <c r="H240" s="7"/>
      <c r="I240" s="7"/>
      <c r="J240" s="7"/>
    </row>
    <row r="241" spans="1:10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3"/>
        <v>0.26300000000000001</v>
      </c>
      <c r="E241" s="334">
        <f>'инновации+добровольчество'!E186</f>
        <v>8500</v>
      </c>
      <c r="F241" s="344">
        <f t="shared" si="12"/>
        <v>2235.5</v>
      </c>
      <c r="G241" s="179"/>
      <c r="H241" s="7"/>
      <c r="I241" s="7"/>
      <c r="J241" s="7"/>
    </row>
    <row r="242" spans="1:10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3"/>
        <v>0.26300000000000001</v>
      </c>
      <c r="E242" s="334">
        <f>'инновации+добровольчество'!E187</f>
        <v>4000</v>
      </c>
      <c r="F242" s="344">
        <f t="shared" si="12"/>
        <v>1052</v>
      </c>
      <c r="G242" s="179"/>
      <c r="H242" s="7"/>
      <c r="I242" s="7"/>
      <c r="J242" s="7"/>
    </row>
    <row r="243" spans="1:10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3"/>
        <v>0.26300000000000001</v>
      </c>
      <c r="E243" s="334">
        <f>'инновации+добровольчество'!E188</f>
        <v>4000</v>
      </c>
      <c r="F243" s="344">
        <f t="shared" si="12"/>
        <v>1052</v>
      </c>
      <c r="G243" s="179"/>
      <c r="H243" s="7"/>
      <c r="I243" s="7"/>
      <c r="J243" s="7"/>
    </row>
    <row r="244" spans="1:10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3"/>
        <v>0.26300000000000001</v>
      </c>
      <c r="E244" s="334">
        <f>'инновации+добровольчество'!E189</f>
        <v>3000</v>
      </c>
      <c r="F244" s="344">
        <f t="shared" si="12"/>
        <v>789</v>
      </c>
      <c r="G244" s="179"/>
      <c r="H244" s="7"/>
      <c r="I244" s="7"/>
      <c r="J244" s="7"/>
    </row>
    <row r="245" spans="1:10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3"/>
        <v>0.26300000000000001</v>
      </c>
      <c r="E245" s="334">
        <f>'инновации+добровольчество'!E190</f>
        <v>9500</v>
      </c>
      <c r="F245" s="344">
        <f t="shared" si="12"/>
        <v>2498.5</v>
      </c>
      <c r="G245" s="179"/>
      <c r="H245" s="7"/>
      <c r="I245" s="7"/>
      <c r="J245" s="7"/>
    </row>
    <row r="246" spans="1:10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3"/>
        <v>0.26300000000000001</v>
      </c>
      <c r="E246" s="334">
        <f>'инновации+добровольчество'!E191</f>
        <v>9000</v>
      </c>
      <c r="F246" s="344">
        <f t="shared" si="12"/>
        <v>2367</v>
      </c>
      <c r="G246" s="179"/>
      <c r="H246" s="7"/>
      <c r="I246" s="7"/>
      <c r="J246" s="7"/>
    </row>
    <row r="247" spans="1:10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3"/>
        <v>0.26300000000000001</v>
      </c>
      <c r="E247" s="334">
        <f>'инновации+добровольчество'!E192</f>
        <v>9600</v>
      </c>
      <c r="F247" s="344">
        <f t="shared" si="12"/>
        <v>2524.8000000000002</v>
      </c>
      <c r="G247" s="179"/>
      <c r="H247" s="7"/>
      <c r="I247" s="7"/>
      <c r="J247" s="7"/>
    </row>
    <row r="248" spans="1:10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3"/>
        <v>0.26300000000000001</v>
      </c>
      <c r="E248" s="334">
        <f>'инновации+добровольчество'!E193</f>
        <v>9500</v>
      </c>
      <c r="F248" s="344">
        <f t="shared" si="12"/>
        <v>2498.5</v>
      </c>
      <c r="G248" s="179"/>
      <c r="H248" s="7"/>
      <c r="I248" s="7"/>
      <c r="J248" s="7"/>
    </row>
    <row r="249" spans="1:10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3"/>
        <v>0.26300000000000001</v>
      </c>
      <c r="E249" s="334">
        <f>'инновации+добровольчество'!E194</f>
        <v>5000</v>
      </c>
      <c r="F249" s="344">
        <f t="shared" si="12"/>
        <v>1315</v>
      </c>
      <c r="G249" s="179"/>
      <c r="H249" s="7"/>
      <c r="I249" s="7"/>
      <c r="J249" s="7"/>
    </row>
    <row r="250" spans="1:10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3"/>
        <v>0.26300000000000001</v>
      </c>
      <c r="E250" s="334">
        <f>'инновации+добровольчество'!E195</f>
        <v>15000</v>
      </c>
      <c r="F250" s="344">
        <f t="shared" si="12"/>
        <v>3945</v>
      </c>
      <c r="G250" s="179"/>
      <c r="H250" s="7"/>
      <c r="I250" s="7"/>
      <c r="J250" s="7"/>
    </row>
    <row r="251" spans="1:10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3"/>
        <v>0.26300000000000001</v>
      </c>
      <c r="E251" s="334">
        <f>'инновации+добровольчество'!E196</f>
        <v>2000</v>
      </c>
      <c r="F251" s="344">
        <f t="shared" si="12"/>
        <v>526</v>
      </c>
      <c r="G251" s="179"/>
      <c r="H251" s="7"/>
      <c r="I251" s="7"/>
      <c r="J251" s="7"/>
    </row>
    <row r="252" spans="1:10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3"/>
        <v>0.26300000000000001</v>
      </c>
      <c r="E252" s="334">
        <f>'инновации+добровольчество'!E197</f>
        <v>2000</v>
      </c>
      <c r="F252" s="344">
        <f t="shared" si="12"/>
        <v>526</v>
      </c>
      <c r="G252" s="179"/>
      <c r="H252" s="7"/>
      <c r="I252" s="7"/>
      <c r="J252" s="7"/>
    </row>
    <row r="253" spans="1:10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3"/>
        <v>0.26300000000000001</v>
      </c>
      <c r="E253" s="334">
        <f>'инновации+добровольчество'!E198</f>
        <v>2000</v>
      </c>
      <c r="F253" s="344">
        <f t="shared" si="12"/>
        <v>526</v>
      </c>
      <c r="G253" s="179"/>
      <c r="H253" s="7"/>
      <c r="I253" s="7"/>
      <c r="J253" s="7"/>
    </row>
    <row r="254" spans="1:10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3"/>
        <v>0.26300000000000001</v>
      </c>
      <c r="E254" s="334">
        <f>'инновации+добровольчество'!E199</f>
        <v>2000</v>
      </c>
      <c r="F254" s="344">
        <f t="shared" si="12"/>
        <v>526</v>
      </c>
      <c r="G254" s="179"/>
      <c r="H254" s="7"/>
      <c r="I254" s="7"/>
      <c r="J254" s="7"/>
    </row>
    <row r="255" spans="1:10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3"/>
        <v>0.26300000000000001</v>
      </c>
      <c r="E255" s="334">
        <f>'инновации+добровольчество'!E200</f>
        <v>2000</v>
      </c>
      <c r="F255" s="344">
        <f t="shared" si="12"/>
        <v>526</v>
      </c>
      <c r="G255" s="179"/>
      <c r="H255" s="7"/>
      <c r="I255" s="7"/>
      <c r="J255" s="7"/>
    </row>
    <row r="256" spans="1:10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3"/>
        <v>0.26300000000000001</v>
      </c>
      <c r="E256" s="334">
        <f>'инновации+добровольчество'!E201</f>
        <v>2500</v>
      </c>
      <c r="F256" s="344">
        <f t="shared" si="12"/>
        <v>657.5</v>
      </c>
      <c r="G256" s="179"/>
      <c r="H256" s="7"/>
      <c r="I256" s="7"/>
      <c r="J256" s="7"/>
    </row>
    <row r="257" spans="1:10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3"/>
        <v>0.26300000000000001</v>
      </c>
      <c r="E257" s="334">
        <f>'инновации+добровольчество'!E202</f>
        <v>7500</v>
      </c>
      <c r="F257" s="344">
        <f t="shared" si="12"/>
        <v>1972.5</v>
      </c>
      <c r="G257" s="179"/>
      <c r="H257" s="7"/>
      <c r="I257" s="7"/>
      <c r="J257" s="7"/>
    </row>
    <row r="258" spans="1:10" ht="18.75" x14ac:dyDescent="0.25">
      <c r="A258" s="697" t="s">
        <v>23</v>
      </c>
      <c r="B258" s="698"/>
      <c r="C258" s="698"/>
      <c r="D258" s="698"/>
      <c r="E258" s="699"/>
      <c r="F258" s="431">
        <f>SUM(F225:F257)</f>
        <v>83076.600429999991</v>
      </c>
      <c r="G258" s="179"/>
      <c r="H258" s="7"/>
      <c r="I258" s="7"/>
      <c r="J258" s="7"/>
    </row>
    <row r="259" spans="1:10" ht="15.75" x14ac:dyDescent="0.25">
      <c r="A259" s="735" t="s">
        <v>29</v>
      </c>
      <c r="B259" s="736"/>
      <c r="C259" s="736"/>
      <c r="D259" s="736"/>
      <c r="E259" s="736"/>
      <c r="F259" s="737"/>
      <c r="G259" s="179"/>
      <c r="H259" s="7"/>
      <c r="I259" s="7"/>
      <c r="J259" s="7"/>
    </row>
    <row r="260" spans="1:10" ht="15.75" x14ac:dyDescent="0.25">
      <c r="A260" s="738">
        <f>D221</f>
        <v>0.26300000000000001</v>
      </c>
      <c r="B260" s="739"/>
      <c r="C260" s="739"/>
      <c r="D260" s="739"/>
      <c r="E260" s="739"/>
      <c r="F260" s="740"/>
      <c r="G260" s="179"/>
      <c r="H260" s="7"/>
      <c r="I260" s="7"/>
      <c r="J260" s="7"/>
    </row>
    <row r="261" spans="1:10" ht="15.75" x14ac:dyDescent="0.25">
      <c r="A261" s="587" t="s">
        <v>30</v>
      </c>
      <c r="B261" s="587" t="s">
        <v>11</v>
      </c>
      <c r="C261" s="321"/>
      <c r="D261" s="587" t="s">
        <v>14</v>
      </c>
      <c r="E261" s="587" t="s">
        <v>15</v>
      </c>
      <c r="F261" s="587" t="s">
        <v>6</v>
      </c>
      <c r="G261" s="179"/>
      <c r="H261" s="7"/>
      <c r="I261" s="7"/>
      <c r="J261" s="7"/>
    </row>
    <row r="262" spans="1:10" ht="3" customHeight="1" x14ac:dyDescent="0.25">
      <c r="A262" s="587"/>
      <c r="B262" s="587"/>
      <c r="C262" s="321"/>
      <c r="D262" s="587"/>
      <c r="E262" s="587"/>
      <c r="F262" s="587"/>
      <c r="G262" s="179"/>
      <c r="H262" s="7"/>
      <c r="I262" s="7"/>
      <c r="J262" s="7"/>
    </row>
    <row r="263" spans="1:10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187</v>
      </c>
      <c r="G263" s="179"/>
      <c r="H263" s="7"/>
      <c r="I263" s="7"/>
      <c r="J263" s="7"/>
    </row>
    <row r="264" spans="1:10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493">
        <f>D264*E264</f>
        <v>9257.6</v>
      </c>
      <c r="G264" s="179"/>
      <c r="H264" s="7"/>
      <c r="I264" s="7"/>
      <c r="J264" s="7"/>
    </row>
    <row r="265" spans="1:10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493">
        <f>D265*E265</f>
        <v>1788.4</v>
      </c>
      <c r="G265" s="179"/>
      <c r="H265" s="7"/>
      <c r="I265" s="7"/>
      <c r="J265" s="7"/>
    </row>
    <row r="266" spans="1:10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493">
        <f t="shared" ref="F266:F334" si="14">D266*E266</f>
        <v>425.27100000000002</v>
      </c>
      <c r="G266" s="179"/>
      <c r="H266" s="7"/>
      <c r="I266" s="7"/>
      <c r="J266" s="7"/>
    </row>
    <row r="267" spans="1:10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493">
        <f t="shared" ref="F267" si="15">D267*E267</f>
        <v>5077.2150000000001</v>
      </c>
      <c r="G267" s="179"/>
      <c r="H267" s="7"/>
      <c r="I267" s="7"/>
      <c r="J267" s="7"/>
    </row>
    <row r="268" spans="1:10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493">
        <f t="shared" si="14"/>
        <v>252.48000000000002</v>
      </c>
      <c r="G268" s="179"/>
      <c r="H268" s="7"/>
      <c r="I268" s="7"/>
      <c r="J268" s="7"/>
    </row>
    <row r="269" spans="1:10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493">
        <f t="shared" si="14"/>
        <v>3156</v>
      </c>
      <c r="G269" s="179"/>
      <c r="H269" s="7"/>
      <c r="I269" s="7"/>
      <c r="J269" s="7"/>
    </row>
    <row r="270" spans="1:10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493">
        <f t="shared" si="14"/>
        <v>4851.0349999999999</v>
      </c>
      <c r="G270" s="179"/>
      <c r="H270" s="7"/>
      <c r="I270" s="7"/>
      <c r="J270" s="7"/>
    </row>
    <row r="271" spans="1:10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493">
        <f t="shared" si="14"/>
        <v>25248</v>
      </c>
      <c r="G271" s="179"/>
      <c r="H271" s="7"/>
      <c r="I271" s="7"/>
      <c r="J271" s="7"/>
    </row>
    <row r="272" spans="1:10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493">
        <f t="shared" si="14"/>
        <v>15780</v>
      </c>
      <c r="G272" s="179"/>
      <c r="H272" s="7"/>
      <c r="I272" s="7"/>
      <c r="J272" s="7"/>
    </row>
    <row r="273" spans="1:10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493">
        <f t="shared" si="14"/>
        <v>8284.5</v>
      </c>
      <c r="G273" s="179"/>
      <c r="H273" s="7"/>
      <c r="I273" s="7"/>
      <c r="J273" s="7"/>
    </row>
    <row r="274" spans="1:10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493">
        <f t="shared" si="14"/>
        <v>4003.386</v>
      </c>
      <c r="G274" s="179"/>
      <c r="H274" s="7"/>
      <c r="I274" s="7"/>
      <c r="J274" s="7"/>
    </row>
    <row r="275" spans="1:10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493">
        <f t="shared" si="14"/>
        <v>799.60416000000009</v>
      </c>
      <c r="G275" s="179"/>
      <c r="H275" s="7"/>
      <c r="I275" s="7"/>
      <c r="J275" s="7"/>
    </row>
    <row r="276" spans="1:10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493">
        <f t="shared" ref="F276:F277" si="16">D276*E276</f>
        <v>4868.6559999999999</v>
      </c>
      <c r="G276" s="179"/>
      <c r="H276" s="7"/>
      <c r="I276" s="7"/>
      <c r="J276" s="7"/>
    </row>
    <row r="277" spans="1:10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493">
        <f t="shared" si="16"/>
        <v>1312.107</v>
      </c>
      <c r="G277" s="179"/>
      <c r="H277" s="7"/>
      <c r="I277" s="7"/>
      <c r="J277" s="7"/>
    </row>
    <row r="278" spans="1:10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493">
        <f t="shared" si="14"/>
        <v>946.97883999999999</v>
      </c>
      <c r="G278" s="179"/>
      <c r="H278" s="7"/>
      <c r="I278" s="7"/>
      <c r="J278" s="7"/>
    </row>
    <row r="279" spans="1:10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493">
        <f t="shared" si="14"/>
        <v>8100.4000000000005</v>
      </c>
      <c r="G279" s="179"/>
      <c r="H279" s="7"/>
      <c r="I279" s="7"/>
      <c r="J279" s="7"/>
    </row>
    <row r="280" spans="1:10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493">
        <f t="shared" si="14"/>
        <v>3487.38</v>
      </c>
      <c r="G280" s="179"/>
      <c r="H280" s="7"/>
      <c r="I280" s="7"/>
      <c r="J280" s="7"/>
    </row>
    <row r="281" spans="1:10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493">
        <f t="shared" si="14"/>
        <v>381.35</v>
      </c>
      <c r="G281" s="179"/>
      <c r="H281" s="7"/>
      <c r="I281" s="7"/>
      <c r="J281" s="7"/>
    </row>
    <row r="282" spans="1:10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493">
        <f t="shared" si="14"/>
        <v>723.25</v>
      </c>
      <c r="G282" s="179"/>
      <c r="H282" s="7"/>
      <c r="I282" s="7"/>
      <c r="J282" s="7"/>
    </row>
    <row r="283" spans="1:10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4"/>
        <v>0</v>
      </c>
      <c r="G283" s="179"/>
      <c r="H283" s="7"/>
      <c r="I283" s="7"/>
      <c r="J283" s="7"/>
    </row>
    <row r="284" spans="1:10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4"/>
        <v>0</v>
      </c>
      <c r="G284" s="179"/>
      <c r="H284" s="7"/>
      <c r="I284" s="7"/>
      <c r="J284" s="7"/>
    </row>
    <row r="285" spans="1:10" ht="15.75" x14ac:dyDescent="0.25">
      <c r="A285" s="136" t="str">
        <f>патриотика!A246</f>
        <v>ПУГНП</v>
      </c>
      <c r="B285" s="88" t="s">
        <v>91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4"/>
        <v>368.2</v>
      </c>
      <c r="G285" s="179"/>
      <c r="H285" s="7"/>
      <c r="I285" s="7"/>
      <c r="J285" s="7"/>
    </row>
    <row r="286" spans="1:10" ht="15.75" x14ac:dyDescent="0.25">
      <c r="A286" s="136" t="str">
        <f>патриотика!A247</f>
        <v>пакет майка</v>
      </c>
      <c r="B286" s="88" t="s">
        <v>91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4"/>
        <v>1.3149999999999999</v>
      </c>
      <c r="G286" s="179"/>
      <c r="H286" s="7"/>
      <c r="I286" s="7"/>
      <c r="J286" s="7"/>
    </row>
    <row r="287" spans="1:10" ht="15.75" x14ac:dyDescent="0.25">
      <c r="A287" s="136" t="str">
        <f>патриотика!A248</f>
        <v>розетка</v>
      </c>
      <c r="B287" s="88" t="s">
        <v>91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4"/>
        <v>214.345</v>
      </c>
      <c r="G287" s="179"/>
      <c r="H287" s="7"/>
      <c r="I287" s="7"/>
      <c r="J287" s="7"/>
    </row>
    <row r="288" spans="1:10" ht="15.75" x14ac:dyDescent="0.25">
      <c r="A288" s="136" t="str">
        <f>патриотика!A249</f>
        <v>Вилка евро</v>
      </c>
      <c r="B288" s="88" t="s">
        <v>91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4"/>
        <v>236.7</v>
      </c>
      <c r="G288" s="179"/>
      <c r="H288" s="7"/>
      <c r="I288" s="7"/>
      <c r="J288" s="7"/>
    </row>
    <row r="289" spans="1:10" ht="15.75" x14ac:dyDescent="0.25">
      <c r="A289" s="136" t="str">
        <f>патриотика!A250</f>
        <v>розетка "Пралеска"</v>
      </c>
      <c r="B289" s="88" t="s">
        <v>91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4"/>
        <v>299.03100000000001</v>
      </c>
      <c r="G289" s="179"/>
      <c r="H289" s="7"/>
      <c r="I289" s="7"/>
      <c r="J289" s="7"/>
    </row>
    <row r="290" spans="1:10" ht="15.75" x14ac:dyDescent="0.25">
      <c r="A290" s="136" t="str">
        <f>патриотика!A251</f>
        <v>лампа "Онлайт"</v>
      </c>
      <c r="B290" s="88" t="s">
        <v>91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4"/>
        <v>519.68799999999999</v>
      </c>
      <c r="G290" s="179"/>
      <c r="H290" s="7"/>
      <c r="I290" s="7"/>
      <c r="J290" s="7"/>
    </row>
    <row r="291" spans="1:10" ht="15.75" x14ac:dyDescent="0.25">
      <c r="A291" s="136" t="str">
        <f>патриотика!A252</f>
        <v>пугнп</v>
      </c>
      <c r="B291" s="88" t="s">
        <v>91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4"/>
        <v>51.548000000000002</v>
      </c>
      <c r="G291" s="179"/>
      <c r="H291" s="7"/>
      <c r="I291" s="7"/>
      <c r="J291" s="7"/>
    </row>
    <row r="292" spans="1:10" ht="15.75" x14ac:dyDescent="0.25">
      <c r="A292" s="136" t="str">
        <f>патриотика!A253</f>
        <v>светильник точечный</v>
      </c>
      <c r="B292" s="88" t="s">
        <v>91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4"/>
        <v>178.84</v>
      </c>
      <c r="G292" s="179"/>
      <c r="H292" s="7"/>
      <c r="I292" s="7"/>
      <c r="J292" s="7"/>
    </row>
    <row r="293" spans="1:10" ht="15.75" x14ac:dyDescent="0.25">
      <c r="A293" s="136" t="str">
        <f>патриотика!A254</f>
        <v>светильник точечный</v>
      </c>
      <c r="B293" s="88" t="s">
        <v>91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4"/>
        <v>276.14999999999998</v>
      </c>
      <c r="G293" s="179"/>
      <c r="H293" s="7"/>
      <c r="I293" s="7"/>
      <c r="J293" s="7"/>
    </row>
    <row r="294" spans="1:10" ht="15.75" x14ac:dyDescent="0.25">
      <c r="A294" s="136" t="str">
        <f>патриотика!A255</f>
        <v>светильник точечный</v>
      </c>
      <c r="B294" s="88" t="s">
        <v>91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4"/>
        <v>146.75400000000002</v>
      </c>
      <c r="G294" s="179"/>
      <c r="H294" s="7"/>
      <c r="I294" s="7"/>
      <c r="J294" s="7"/>
    </row>
    <row r="295" spans="1:10" ht="15.75" x14ac:dyDescent="0.25">
      <c r="A295" s="136" t="str">
        <f>патриотика!A256</f>
        <v>эмаль аэрозоль</v>
      </c>
      <c r="B295" s="88" t="s">
        <v>91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4"/>
        <v>115.72</v>
      </c>
      <c r="G295" s="179"/>
      <c r="H295" s="7"/>
      <c r="I295" s="7"/>
      <c r="J295" s="7"/>
    </row>
    <row r="296" spans="1:10" ht="15.75" x14ac:dyDescent="0.25">
      <c r="A296" s="136" t="str">
        <f>патриотика!A257</f>
        <v>пила сегментная</v>
      </c>
      <c r="B296" s="88" t="s">
        <v>91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4"/>
        <v>142.809</v>
      </c>
      <c r="G296" s="179"/>
      <c r="H296" s="7"/>
      <c r="I296" s="7"/>
      <c r="J296" s="7"/>
    </row>
    <row r="297" spans="1:10" ht="15.75" x14ac:dyDescent="0.25">
      <c r="A297" s="136" t="str">
        <f>патриотика!A258</f>
        <v>комплект крепежей для батареи</v>
      </c>
      <c r="B297" s="88" t="s">
        <v>91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4"/>
        <v>213.03</v>
      </c>
      <c r="G297" s="179"/>
      <c r="H297" s="7"/>
      <c r="I297" s="7"/>
      <c r="J297" s="7"/>
    </row>
    <row r="298" spans="1:10" ht="15.75" x14ac:dyDescent="0.25">
      <c r="A298" s="136" t="str">
        <f>патриотика!A259</f>
        <v>набор для радиатора</v>
      </c>
      <c r="B298" s="88" t="s">
        <v>91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4"/>
        <v>185.41500000000002</v>
      </c>
      <c r="G298" s="179"/>
      <c r="H298" s="7"/>
      <c r="I298" s="7"/>
      <c r="J298" s="7"/>
    </row>
    <row r="299" spans="1:10" ht="15.75" x14ac:dyDescent="0.25">
      <c r="A299" s="136" t="str">
        <f>патриотика!A260</f>
        <v>лампа "Онлайт"</v>
      </c>
      <c r="B299" s="88" t="s">
        <v>91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4"/>
        <v>216.97499999999999</v>
      </c>
      <c r="G299" s="179"/>
      <c r="H299" s="7"/>
      <c r="I299" s="7"/>
      <c r="J299" s="7"/>
    </row>
    <row r="300" spans="1:10" ht="15.75" x14ac:dyDescent="0.25">
      <c r="A300" s="136" t="str">
        <f>патриотика!A261</f>
        <v>Прожектор светодиодный</v>
      </c>
      <c r="B300" s="88" t="s">
        <v>91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4"/>
        <v>147.28</v>
      </c>
      <c r="G300" s="179"/>
      <c r="H300" s="7"/>
      <c r="I300" s="7"/>
      <c r="J300" s="7"/>
    </row>
    <row r="301" spans="1:10" ht="15.75" x14ac:dyDescent="0.25">
      <c r="A301" s="136" t="str">
        <f>патриотика!A262</f>
        <v>скотч 48 мм</v>
      </c>
      <c r="B301" s="88" t="s">
        <v>91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4"/>
        <v>378.72</v>
      </c>
      <c r="G301" s="179"/>
      <c r="H301" s="7"/>
      <c r="I301" s="7"/>
      <c r="J301" s="7"/>
    </row>
    <row r="302" spans="1:10" ht="15.75" x14ac:dyDescent="0.25">
      <c r="A302" s="136" t="str">
        <f>патриотика!A263</f>
        <v>скотч армированный</v>
      </c>
      <c r="B302" s="88" t="s">
        <v>91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4"/>
        <v>40.502000000000002</v>
      </c>
      <c r="G302" s="179"/>
      <c r="H302" s="7"/>
      <c r="I302" s="7"/>
      <c r="J302" s="7"/>
    </row>
    <row r="303" spans="1:10" ht="15.75" x14ac:dyDescent="0.25">
      <c r="A303" s="136" t="str">
        <f>патриотика!A264</f>
        <v>эмаль аэрозоль металлик</v>
      </c>
      <c r="B303" s="88" t="s">
        <v>91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4"/>
        <v>57.86</v>
      </c>
      <c r="G303" s="179"/>
      <c r="H303" s="7"/>
      <c r="I303" s="7"/>
      <c r="J303" s="7"/>
    </row>
    <row r="304" spans="1:10" ht="15.75" x14ac:dyDescent="0.25">
      <c r="A304" s="136" t="str">
        <f>патриотика!A265</f>
        <v>эмаль аэрозоль коричн</v>
      </c>
      <c r="B304" s="88" t="s">
        <v>91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4"/>
        <v>50.759</v>
      </c>
      <c r="G304" s="179"/>
      <c r="H304" s="7"/>
      <c r="I304" s="7"/>
      <c r="J304" s="7"/>
    </row>
    <row r="305" spans="1:13" ht="15.75" x14ac:dyDescent="0.25">
      <c r="A305" s="136" t="str">
        <f>патриотика!A266</f>
        <v>эмаль разн цвет</v>
      </c>
      <c r="B305" s="88" t="s">
        <v>91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4"/>
        <v>284.04000000000002</v>
      </c>
      <c r="G305" s="179"/>
      <c r="H305" s="7"/>
      <c r="I305" s="7"/>
      <c r="J305" s="7"/>
    </row>
    <row r="306" spans="1:13" ht="15.75" x14ac:dyDescent="0.25">
      <c r="A306" s="136" t="str">
        <f>патриотика!A267</f>
        <v>скоба</v>
      </c>
      <c r="B306" s="88" t="s">
        <v>91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4"/>
        <v>71.009999999999991</v>
      </c>
      <c r="G306" s="179"/>
      <c r="H306" s="7"/>
      <c r="I306" s="7"/>
      <c r="J306" s="7"/>
    </row>
    <row r="307" spans="1:13" ht="15.75" x14ac:dyDescent="0.25">
      <c r="A307" s="136" t="str">
        <f>патриотика!A268</f>
        <v>стяжка для провода</v>
      </c>
      <c r="B307" s="88" t="s">
        <v>91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4"/>
        <v>117.298</v>
      </c>
      <c r="G307" s="179"/>
      <c r="H307" s="7"/>
      <c r="I307" s="7"/>
      <c r="J307" s="7"/>
    </row>
    <row r="308" spans="1:13" ht="15.75" x14ac:dyDescent="0.25">
      <c r="A308" s="136" t="str">
        <f>патриотика!A269</f>
        <v>стяжка для провода</v>
      </c>
      <c r="B308" s="88" t="s">
        <v>91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4"/>
        <v>47.34</v>
      </c>
      <c r="G308" s="179"/>
      <c r="H308" s="7"/>
      <c r="I308" s="7"/>
      <c r="J308" s="7"/>
    </row>
    <row r="309" spans="1:13" ht="15.75" x14ac:dyDescent="0.25">
      <c r="A309" s="136" t="str">
        <f>патриотика!A270</f>
        <v>дюбель</v>
      </c>
      <c r="B309" s="88" t="s">
        <v>91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4"/>
        <v>52.337000000000003</v>
      </c>
      <c r="G309" s="179"/>
      <c r="H309" s="7"/>
      <c r="I309" s="7"/>
      <c r="J309" s="7"/>
    </row>
    <row r="310" spans="1:13" ht="15.75" x14ac:dyDescent="0.25">
      <c r="A310" s="136" t="str">
        <f>патриотика!A271</f>
        <v>бокорезы</v>
      </c>
      <c r="B310" s="88" t="s">
        <v>91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4"/>
        <v>97.573000000000008</v>
      </c>
      <c r="G310" s="179"/>
      <c r="H310" s="7"/>
      <c r="I310" s="7"/>
      <c r="J310" s="7"/>
    </row>
    <row r="311" spans="1:13" ht="15.75" x14ac:dyDescent="0.25">
      <c r="A311" s="136" t="str">
        <f>патриотика!A272</f>
        <v>плоскогубцы</v>
      </c>
      <c r="B311" s="88" t="s">
        <v>91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4"/>
        <v>86.527000000000001</v>
      </c>
      <c r="G311" s="179"/>
      <c r="H311" s="7"/>
      <c r="I311" s="7"/>
      <c r="J311" s="7"/>
    </row>
    <row r="312" spans="1:13" ht="15.75" x14ac:dyDescent="0.25">
      <c r="A312" s="136" t="str">
        <f>патриотика!A273</f>
        <v>бита</v>
      </c>
      <c r="B312" s="88" t="s">
        <v>91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4"/>
        <v>26.563000000000002</v>
      </c>
      <c r="G312" s="179"/>
      <c r="H312" s="7"/>
      <c r="I312" s="7"/>
      <c r="J312" s="7"/>
    </row>
    <row r="313" spans="1:13" ht="15.75" x14ac:dyDescent="0.25">
      <c r="A313" s="136" t="str">
        <f>патриотика!A274</f>
        <v>бита</v>
      </c>
      <c r="B313" s="88" t="s">
        <v>91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4"/>
        <v>16.042999999999999</v>
      </c>
      <c r="G313" s="179"/>
      <c r="H313" s="7"/>
      <c r="I313" s="7"/>
      <c r="J313" s="7"/>
    </row>
    <row r="314" spans="1:13" ht="15.75" x14ac:dyDescent="0.25">
      <c r="A314" s="136" t="str">
        <f>патриотика!A275</f>
        <v>угольник</v>
      </c>
      <c r="B314" s="88" t="s">
        <v>91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4"/>
        <v>153.066</v>
      </c>
      <c r="G314" s="179"/>
      <c r="H314" s="7"/>
      <c r="I314" s="7"/>
      <c r="J314" s="7"/>
      <c r="K314" s="152"/>
      <c r="L314" s="123"/>
      <c r="M314" s="153"/>
    </row>
    <row r="315" spans="1:13" ht="15.75" x14ac:dyDescent="0.25">
      <c r="A315" s="136" t="str">
        <f>патриотика!A276</f>
        <v>угольник</v>
      </c>
      <c r="B315" s="88" t="s">
        <v>91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4"/>
        <v>118.087</v>
      </c>
      <c r="G315" s="179"/>
      <c r="H315" s="7"/>
      <c r="I315" s="7"/>
      <c r="J315" s="7"/>
      <c r="K315" s="152"/>
      <c r="L315" s="123"/>
      <c r="M315" s="153"/>
    </row>
    <row r="316" spans="1:13" ht="15.75" x14ac:dyDescent="0.25">
      <c r="A316" s="136" t="str">
        <f>патриотика!A277</f>
        <v>штангенциркуль</v>
      </c>
      <c r="B316" s="88" t="s">
        <v>91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4"/>
        <v>210.4</v>
      </c>
      <c r="G316" s="179"/>
      <c r="H316" s="7"/>
      <c r="I316" s="7"/>
      <c r="J316" s="7"/>
      <c r="K316" s="152"/>
      <c r="L316" s="123"/>
      <c r="M316" s="153"/>
    </row>
    <row r="317" spans="1:13" ht="15.75" x14ac:dyDescent="0.25">
      <c r="A317" s="136" t="str">
        <f>патриотика!A278</f>
        <v>пугнп 2*1,5</v>
      </c>
      <c r="B317" s="88" t="s">
        <v>91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4"/>
        <v>1472.8</v>
      </c>
      <c r="G317" s="179"/>
      <c r="H317" s="7"/>
      <c r="I317" s="7"/>
      <c r="J317" s="7"/>
      <c r="K317" s="152"/>
      <c r="L317" s="123"/>
      <c r="M317" s="153"/>
    </row>
    <row r="318" spans="1:13" ht="15.75" x14ac:dyDescent="0.25">
      <c r="A318" s="136" t="str">
        <f>патриотика!A279</f>
        <v>пугнп 2*2,5</v>
      </c>
      <c r="B318" s="88" t="s">
        <v>91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4"/>
        <v>2261.8000000000002</v>
      </c>
      <c r="G318" s="179"/>
      <c r="H318" s="7"/>
      <c r="I318" s="7"/>
      <c r="J318" s="7"/>
      <c r="K318" s="152"/>
      <c r="L318" s="123"/>
      <c r="M318" s="153"/>
    </row>
    <row r="319" spans="1:13" ht="15.75" x14ac:dyDescent="0.25">
      <c r="A319" s="136" t="str">
        <f>патриотика!A280</f>
        <v>зажимы</v>
      </c>
      <c r="B319" s="88" t="s">
        <v>91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4"/>
        <v>65.75</v>
      </c>
      <c r="G319" s="179"/>
      <c r="H319" s="7"/>
      <c r="I319" s="7"/>
      <c r="J319" s="7"/>
      <c r="K319" s="152"/>
      <c r="L319" s="123"/>
      <c r="M319" s="153"/>
    </row>
    <row r="320" spans="1:13" ht="15.75" x14ac:dyDescent="0.25">
      <c r="A320" s="136" t="str">
        <f>патриотика!A281</f>
        <v>коробка установочная</v>
      </c>
      <c r="B320" s="88" t="s">
        <v>91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4"/>
        <v>39.449999999999996</v>
      </c>
      <c r="G320" s="179"/>
      <c r="H320" s="7"/>
      <c r="I320" s="7"/>
      <c r="J320" s="7"/>
      <c r="K320" s="152"/>
      <c r="L320" s="123"/>
      <c r="M320" s="153"/>
    </row>
    <row r="321" spans="1:13" ht="15.75" x14ac:dyDescent="0.25">
      <c r="A321" s="136" t="str">
        <f>патриотика!A282</f>
        <v>розетка</v>
      </c>
      <c r="B321" s="88" t="s">
        <v>91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4"/>
        <v>575.97</v>
      </c>
      <c r="G321" s="179"/>
      <c r="H321" s="7"/>
      <c r="I321" s="7"/>
      <c r="J321" s="7"/>
      <c r="K321" s="152"/>
      <c r="L321" s="123"/>
      <c r="M321" s="153"/>
    </row>
    <row r="322" spans="1:13" ht="15.75" x14ac:dyDescent="0.25">
      <c r="A322" s="136" t="str">
        <f>патриотика!A283</f>
        <v>розетка</v>
      </c>
      <c r="B322" s="88" t="s">
        <v>91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4"/>
        <v>214.345</v>
      </c>
      <c r="G322" s="179"/>
      <c r="H322" s="7"/>
      <c r="I322" s="7"/>
      <c r="J322" s="7"/>
      <c r="K322" s="152"/>
      <c r="L322" s="123"/>
      <c r="M322" s="153"/>
    </row>
    <row r="323" spans="1:13" ht="15.75" x14ac:dyDescent="0.25">
      <c r="A323" s="136" t="str">
        <f>патриотика!A284</f>
        <v>вилка прямая</v>
      </c>
      <c r="B323" s="88" t="s">
        <v>91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4"/>
        <v>47.34</v>
      </c>
      <c r="G323" s="179"/>
      <c r="H323" s="7"/>
      <c r="I323" s="7"/>
      <c r="J323" s="7"/>
      <c r="K323" s="152"/>
      <c r="L323" s="123"/>
      <c r="M323" s="153"/>
    </row>
    <row r="324" spans="1:13" ht="13.9" customHeight="1" x14ac:dyDescent="0.25">
      <c r="A324" s="136" t="str">
        <f>патриотика!A285</f>
        <v>вилка белая</v>
      </c>
      <c r="B324" s="88" t="s">
        <v>91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4"/>
        <v>94.68</v>
      </c>
      <c r="G324" s="179"/>
      <c r="H324" s="7"/>
      <c r="I324" s="7"/>
      <c r="J324" s="7"/>
      <c r="K324" s="152"/>
      <c r="L324" s="123"/>
      <c r="M324" s="153"/>
    </row>
    <row r="325" spans="1:13" ht="19.899999999999999" customHeight="1" x14ac:dyDescent="0.25">
      <c r="A325" s="136" t="str">
        <f>патриотика!A286</f>
        <v>саморез 3,5*51</v>
      </c>
      <c r="B325" s="88" t="s">
        <v>91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4"/>
        <v>191.99</v>
      </c>
      <c r="G325" s="179"/>
      <c r="H325" s="7"/>
      <c r="I325" s="7"/>
      <c r="J325" s="7"/>
      <c r="K325" s="152"/>
      <c r="L325" s="123"/>
      <c r="M325" s="153"/>
    </row>
    <row r="326" spans="1:13" ht="16.899999999999999" customHeight="1" x14ac:dyDescent="0.25">
      <c r="A326" s="136" t="str">
        <f>патриотика!A287</f>
        <v>саморез 4,2*70</v>
      </c>
      <c r="B326" s="88" t="s">
        <v>91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4"/>
        <v>355.05</v>
      </c>
      <c r="G326" s="179"/>
      <c r="H326" s="7"/>
      <c r="I326" s="7"/>
      <c r="J326" s="7"/>
      <c r="K326" s="152"/>
      <c r="L326" s="123"/>
      <c r="M326" s="153"/>
    </row>
    <row r="327" spans="1:13" ht="15.75" x14ac:dyDescent="0.25">
      <c r="A327" s="136" t="str">
        <f>патриотика!A288</f>
        <v>набор пилок</v>
      </c>
      <c r="B327" s="88" t="s">
        <v>91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4"/>
        <v>157.80000000000001</v>
      </c>
      <c r="G327" s="179"/>
      <c r="H327" s="7"/>
      <c r="I327" s="7"/>
      <c r="J327" s="7"/>
      <c r="K327" s="152"/>
      <c r="L327" s="123"/>
      <c r="M327" s="153"/>
    </row>
    <row r="328" spans="1:13" ht="15.75" x14ac:dyDescent="0.25">
      <c r="A328" s="136" t="str">
        <f>патриотика!A289</f>
        <v>комплект радиатора</v>
      </c>
      <c r="B328" s="88" t="s">
        <v>91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4"/>
        <v>733.77</v>
      </c>
      <c r="G328" s="179"/>
      <c r="H328" s="7"/>
      <c r="I328" s="7"/>
      <c r="J328" s="7"/>
      <c r="K328" s="152"/>
      <c r="L328" s="123"/>
      <c r="M328" s="153"/>
    </row>
    <row r="329" spans="1:13" ht="15.75" x14ac:dyDescent="0.25">
      <c r="A329" s="136" t="str">
        <f>патриотика!A290</f>
        <v>кран шаровый</v>
      </c>
      <c r="B329" s="88" t="s">
        <v>91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4"/>
        <v>4997</v>
      </c>
      <c r="G329" s="179"/>
      <c r="H329" s="7"/>
      <c r="I329" s="7"/>
      <c r="J329" s="7"/>
      <c r="K329" s="152"/>
      <c r="L329" s="123"/>
      <c r="M329" s="153"/>
    </row>
    <row r="330" spans="1:13" ht="15.75" x14ac:dyDescent="0.25">
      <c r="A330" s="136" t="str">
        <f>патриотика!A291</f>
        <v>Лопата</v>
      </c>
      <c r="B330" s="88" t="s">
        <v>91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4"/>
        <v>376.09000000000003</v>
      </c>
      <c r="G330" s="179"/>
      <c r="H330" s="7"/>
      <c r="I330" s="7"/>
      <c r="J330" s="7"/>
      <c r="K330" s="152"/>
      <c r="L330" s="123"/>
      <c r="M330" s="153"/>
    </row>
    <row r="331" spans="1:13" ht="15.75" x14ac:dyDescent="0.25">
      <c r="A331" s="136" t="str">
        <f>патриотика!A292</f>
        <v>Пружина</v>
      </c>
      <c r="B331" s="88" t="s">
        <v>91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4"/>
        <v>361.625</v>
      </c>
      <c r="G331" s="179"/>
      <c r="H331" s="7"/>
      <c r="I331" s="7"/>
      <c r="J331" s="7"/>
      <c r="K331" s="152"/>
      <c r="L331" s="123"/>
      <c r="M331" s="153"/>
    </row>
    <row r="332" spans="1:13" ht="15.75" x14ac:dyDescent="0.25">
      <c r="A332" s="136" t="str">
        <f>патриотика!A293</f>
        <v>смазка, мешки д/мусора, манжета</v>
      </c>
      <c r="B332" s="88" t="s">
        <v>91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4"/>
        <v>1632.441</v>
      </c>
      <c r="G332" s="179"/>
      <c r="H332" s="7"/>
      <c r="I332" s="7"/>
      <c r="J332" s="7"/>
      <c r="K332" s="152"/>
      <c r="L332" s="123"/>
      <c r="M332" s="153"/>
    </row>
    <row r="333" spans="1:13" ht="15.75" x14ac:dyDescent="0.25">
      <c r="A333" s="136" t="str">
        <f>патриотика!A294</f>
        <v>ГСМ Дизтопливо</v>
      </c>
      <c r="B333" s="88" t="s">
        <v>91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4"/>
        <v>1630.6000000000001</v>
      </c>
      <c r="G333" s="179"/>
      <c r="H333" s="7"/>
      <c r="I333" s="7"/>
      <c r="J333" s="7"/>
      <c r="K333" s="152"/>
      <c r="L333" s="123"/>
      <c r="M333" s="153"/>
    </row>
    <row r="334" spans="1:13" ht="15.75" x14ac:dyDescent="0.25">
      <c r="A334" s="136" t="str">
        <f>патриотика!A295</f>
        <v>ГСМ 12,1457л.*247дней*44,27 руб.</v>
      </c>
      <c r="B334" s="88" t="s">
        <v>91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4"/>
        <v>922.44619999999986</v>
      </c>
      <c r="G334" s="179"/>
      <c r="H334" s="7"/>
      <c r="I334" s="7"/>
      <c r="J334" s="7"/>
      <c r="K334" s="152"/>
      <c r="L334" s="123"/>
      <c r="M334" s="153"/>
    </row>
    <row r="335" spans="1:13" ht="15.75" x14ac:dyDescent="0.25">
      <c r="A335" s="136" t="str">
        <f>патриотика!A296</f>
        <v>грабли, черенок, лопата</v>
      </c>
      <c r="B335" s="88" t="s">
        <v>91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7">D335*E335</f>
        <v>2393.3000000000002</v>
      </c>
      <c r="G335" s="179"/>
      <c r="H335" s="7"/>
      <c r="I335" s="7"/>
      <c r="J335" s="7"/>
      <c r="K335" s="152"/>
      <c r="L335" s="123"/>
      <c r="M335" s="153"/>
    </row>
    <row r="336" spans="1:13" ht="15.75" x14ac:dyDescent="0.25">
      <c r="A336" s="136" t="str">
        <f>патриотика!A297</f>
        <v>Чехол для кресла-мешка</v>
      </c>
      <c r="B336" s="88" t="s">
        <v>91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7"/>
        <v>3156</v>
      </c>
      <c r="G336" s="179"/>
      <c r="H336" s="7"/>
      <c r="I336" s="7"/>
      <c r="J336" s="7"/>
      <c r="K336" s="152"/>
      <c r="L336" s="123"/>
      <c r="M336" s="153"/>
    </row>
    <row r="337" spans="1:13" ht="15.75" x14ac:dyDescent="0.25">
      <c r="A337" s="136" t="str">
        <f>патриотика!A298</f>
        <v>Наполнитель для кресла-мешка</v>
      </c>
      <c r="B337" s="88" t="s">
        <v>91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7"/>
        <v>789</v>
      </c>
      <c r="G337" s="179"/>
      <c r="H337" s="7"/>
      <c r="I337" s="7"/>
      <c r="J337" s="7"/>
      <c r="K337" s="152"/>
      <c r="L337" s="123"/>
      <c r="M337" s="153"/>
    </row>
    <row r="338" spans="1:13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91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7"/>
        <v>2367</v>
      </c>
      <c r="G338" s="179"/>
      <c r="H338" s="7"/>
      <c r="I338" s="7"/>
      <c r="J338" s="7"/>
      <c r="K338" s="152"/>
      <c r="L338" s="123"/>
      <c r="M338" s="153"/>
    </row>
    <row r="339" spans="1:13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91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7"/>
        <v>1841</v>
      </c>
      <c r="G339" s="179"/>
      <c r="H339" s="7"/>
      <c r="I339" s="7"/>
      <c r="J339" s="7"/>
      <c r="K339" s="152"/>
      <c r="L339" s="123"/>
      <c r="M339" s="153"/>
    </row>
    <row r="340" spans="1:13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91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7"/>
        <v>1841</v>
      </c>
      <c r="G340" s="179"/>
      <c r="H340" s="7"/>
      <c r="I340" s="7"/>
      <c r="J340" s="7"/>
      <c r="K340" s="152"/>
      <c r="L340" s="123"/>
      <c r="M340" s="153"/>
    </row>
    <row r="341" spans="1:13" ht="15.75" x14ac:dyDescent="0.25">
      <c r="A341" s="136" t="str">
        <f>патриотика!A302</f>
        <v>Тонер ECOSYS</v>
      </c>
      <c r="B341" s="88" t="s">
        <v>91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7"/>
        <v>789</v>
      </c>
      <c r="G341" s="179"/>
      <c r="H341" s="7"/>
      <c r="I341" s="7"/>
      <c r="J341" s="7"/>
      <c r="K341" s="152"/>
      <c r="L341" s="123"/>
      <c r="M341" s="153"/>
    </row>
    <row r="342" spans="1:13" ht="15.75" x14ac:dyDescent="0.25">
      <c r="A342" s="136" t="str">
        <f>патриотика!A303</f>
        <v>Картридж НР С2Р42АЕ</v>
      </c>
      <c r="B342" s="88" t="s">
        <v>91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7"/>
        <v>2524.8000000000002</v>
      </c>
      <c r="G342" s="179"/>
      <c r="H342" s="7"/>
      <c r="I342" s="7"/>
      <c r="J342" s="7"/>
      <c r="K342" s="152"/>
      <c r="L342" s="123"/>
      <c r="M342" s="153"/>
    </row>
    <row r="343" spans="1:13" ht="15.75" x14ac:dyDescent="0.25">
      <c r="A343" s="136" t="str">
        <f>патриотика!A304</f>
        <v>Аккумулятор X-TREME Arctik  78.1</v>
      </c>
      <c r="B343" s="88" t="s">
        <v>91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7"/>
        <v>1814.7</v>
      </c>
      <c r="G343" s="179"/>
      <c r="H343" s="7"/>
      <c r="I343" s="7"/>
      <c r="J343" s="7"/>
      <c r="K343" s="152"/>
      <c r="L343" s="123"/>
      <c r="M343" s="153"/>
    </row>
    <row r="344" spans="1:13" ht="30" x14ac:dyDescent="0.25">
      <c r="A344" s="136" t="str">
        <f>патриотика!A305</f>
        <v>Амортизатор УАЗ 3159 задн. TRIALLI газомасл.3159-2915006 (3159-2915006)</v>
      </c>
      <c r="B344" s="88" t="s">
        <v>91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7"/>
        <v>1641.1200000000001</v>
      </c>
      <c r="G344" s="179"/>
      <c r="H344" s="7"/>
      <c r="I344" s="7"/>
      <c r="J344" s="7"/>
      <c r="K344" s="152"/>
      <c r="L344" s="123"/>
      <c r="M344" s="153"/>
    </row>
    <row r="345" spans="1:13" ht="15.75" x14ac:dyDescent="0.25">
      <c r="A345" s="136" t="str">
        <f>патриотика!A306</f>
        <v>Болт М10*1*25 кардана УАЗ в/сб(уп. 20 шт)</v>
      </c>
      <c r="B345" s="88" t="s">
        <v>91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7"/>
        <v>84.16</v>
      </c>
      <c r="G345" s="179"/>
      <c r="H345" s="7"/>
      <c r="I345" s="7"/>
      <c r="J345" s="7"/>
      <c r="K345" s="152"/>
      <c r="L345" s="123"/>
      <c r="M345" s="153"/>
    </row>
    <row r="346" spans="1:13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91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7"/>
        <v>75.744</v>
      </c>
      <c r="G346" s="179"/>
      <c r="H346" s="7"/>
      <c r="I346" s="7"/>
      <c r="J346" s="7"/>
      <c r="K346" s="152"/>
      <c r="L346" s="123"/>
      <c r="M346" s="153"/>
    </row>
    <row r="347" spans="1:13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91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7"/>
        <v>105.2</v>
      </c>
      <c r="G347" s="179"/>
      <c r="H347" s="7"/>
      <c r="I347" s="7"/>
      <c r="J347" s="7"/>
      <c r="K347" s="152"/>
      <c r="L347" s="123"/>
      <c r="M347" s="153"/>
    </row>
    <row r="348" spans="1:13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91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7"/>
        <v>189.35999999999999</v>
      </c>
      <c r="G348" s="179"/>
      <c r="H348" s="7"/>
      <c r="I348" s="7"/>
      <c r="J348" s="7"/>
      <c r="K348" s="152"/>
      <c r="L348" s="123"/>
      <c r="M348" s="153"/>
    </row>
    <row r="349" spans="1:13" ht="15.75" x14ac:dyDescent="0.25">
      <c r="A349" s="136" t="str">
        <f>патриотика!A310</f>
        <v>Гайка колесная  М14*1,5 (18, ключ 22) Волга, Соболь, УАЗ</v>
      </c>
      <c r="B349" s="88" t="s">
        <v>91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7"/>
        <v>94.679999999999993</v>
      </c>
      <c r="G349" s="179"/>
      <c r="H349" s="7"/>
      <c r="I349" s="7"/>
      <c r="J349" s="7"/>
      <c r="K349" s="152"/>
      <c r="L349" s="123"/>
      <c r="M349" s="153"/>
    </row>
    <row r="350" spans="1:13" ht="15.75" x14ac:dyDescent="0.25">
      <c r="A350" s="136" t="str">
        <f>патриотика!A311</f>
        <v>Катушка зажигания 405 дв.(АТЭ-1)3032.3705 (3032.3705)</v>
      </c>
      <c r="B350" s="88" t="s">
        <v>91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7"/>
        <v>920.5</v>
      </c>
      <c r="G350" s="179"/>
      <c r="H350" s="7"/>
      <c r="I350" s="7"/>
      <c r="J350" s="7"/>
      <c r="K350" s="152"/>
      <c r="L350" s="123"/>
      <c r="M350" s="153"/>
    </row>
    <row r="351" spans="1:13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91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7"/>
        <v>706.94400000000007</v>
      </c>
      <c r="G351" s="179"/>
      <c r="H351" s="7"/>
      <c r="I351" s="7"/>
      <c r="J351" s="7"/>
      <c r="K351" s="152"/>
      <c r="L351" s="123"/>
      <c r="M351" s="153"/>
    </row>
    <row r="352" spans="1:13" ht="15.75" x14ac:dyDescent="0.25">
      <c r="A352" s="136" t="str">
        <f>патриотика!A313</f>
        <v>Кольцо крестовины карданного вала</v>
      </c>
      <c r="B352" s="88" t="s">
        <v>91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7"/>
        <v>21.04</v>
      </c>
      <c r="G352" s="179"/>
      <c r="H352" s="7"/>
      <c r="I352" s="7"/>
      <c r="J352" s="7"/>
      <c r="K352" s="152"/>
      <c r="L352" s="123"/>
      <c r="M352" s="153"/>
    </row>
    <row r="353" spans="1:13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91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7"/>
        <v>1677.1510000000001</v>
      </c>
      <c r="G353" s="179"/>
      <c r="H353" s="7"/>
      <c r="I353" s="7"/>
      <c r="J353" s="7"/>
      <c r="K353" s="152"/>
      <c r="L353" s="123"/>
      <c r="M353" s="153"/>
    </row>
    <row r="354" spans="1:13" ht="15.75" x14ac:dyDescent="0.25">
      <c r="A354" s="136" t="str">
        <f>патриотика!A315</f>
        <v>Комплект прокладок на дв.4091 Саморим УАЗ 452</v>
      </c>
      <c r="B354" s="88" t="s">
        <v>91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7"/>
        <v>272.73099999999999</v>
      </c>
      <c r="G354" s="179"/>
      <c r="H354" s="7"/>
      <c r="I354" s="7"/>
      <c r="J354" s="7"/>
      <c r="K354" s="152"/>
      <c r="L354" s="123"/>
      <c r="M354" s="153"/>
    </row>
    <row r="355" spans="1:13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91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7"/>
        <v>599.64</v>
      </c>
      <c r="G355" s="179"/>
      <c r="H355" s="7"/>
      <c r="I355" s="7"/>
      <c r="J355" s="7"/>
      <c r="K355" s="152"/>
      <c r="L355" s="123"/>
      <c r="M355" s="153"/>
    </row>
    <row r="356" spans="1:13" ht="15.75" x14ac:dyDescent="0.25">
      <c r="A356" s="136" t="str">
        <f>патриотика!A317</f>
        <v>Накладка педали сцепления УАЗ 2206</v>
      </c>
      <c r="B356" s="88" t="s">
        <v>91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7"/>
        <v>7.6270000000000007</v>
      </c>
      <c r="G356" s="179"/>
      <c r="H356" s="7"/>
      <c r="I356" s="7"/>
      <c r="J356" s="7"/>
      <c r="K356" s="152"/>
      <c r="L356" s="123"/>
      <c r="M356" s="153"/>
    </row>
    <row r="357" spans="1:13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91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7"/>
        <v>236.70000000000002</v>
      </c>
      <c r="G357" s="179"/>
      <c r="H357" s="7"/>
      <c r="I357" s="7"/>
      <c r="J357" s="7"/>
      <c r="K357" s="152"/>
      <c r="L357" s="123"/>
      <c r="M357" s="153"/>
    </row>
    <row r="358" spans="1:13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91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7"/>
        <v>710.1</v>
      </c>
      <c r="G358" s="179"/>
      <c r="H358" s="7"/>
      <c r="I358" s="7"/>
      <c r="J358" s="7"/>
      <c r="K358" s="152"/>
      <c r="L358" s="123"/>
      <c r="M358" s="153"/>
    </row>
    <row r="359" spans="1:13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91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7"/>
        <v>504.96000000000004</v>
      </c>
      <c r="G359" s="179"/>
      <c r="H359" s="7"/>
      <c r="I359" s="7"/>
      <c r="J359" s="7"/>
      <c r="K359" s="152"/>
      <c r="L359" s="123"/>
      <c r="M359" s="153"/>
    </row>
    <row r="360" spans="1:13" ht="15.75" x14ac:dyDescent="0.25">
      <c r="A360" s="136" t="str">
        <f>патриотика!A321</f>
        <v>Подшипник ступичный 127509</v>
      </c>
      <c r="B360" s="88" t="s">
        <v>91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7"/>
        <v>1245.568</v>
      </c>
      <c r="G360" s="179"/>
      <c r="H360" s="7"/>
      <c r="I360" s="7"/>
      <c r="J360" s="7"/>
      <c r="K360" s="152"/>
      <c r="L360" s="123"/>
      <c r="M360" s="153"/>
    </row>
    <row r="361" spans="1:13" ht="15.75" x14ac:dyDescent="0.25">
      <c r="A361" s="136" t="str">
        <f>патриотика!A322</f>
        <v>Провода в/в 4091 дв.с наконеч.силикон.4091-3707244 (4091-3707244)</v>
      </c>
      <c r="B361" s="88" t="s">
        <v>91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7"/>
        <v>539.15</v>
      </c>
      <c r="G361" s="179"/>
      <c r="H361" s="7"/>
      <c r="I361" s="7"/>
      <c r="J361" s="7"/>
      <c r="K361" s="152"/>
      <c r="L361" s="123"/>
      <c r="M361" s="153"/>
    </row>
    <row r="362" spans="1:13" ht="15.75" x14ac:dyDescent="0.25">
      <c r="A362" s="136" t="str">
        <f>патриотика!A323</f>
        <v>Прокладка крышки полуоси(паронит)3151-2407048 (3151-2407048)</v>
      </c>
      <c r="B362" s="88" t="s">
        <v>91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7"/>
        <v>39.449999999999996</v>
      </c>
      <c r="G362" s="179"/>
      <c r="H362" s="7"/>
      <c r="I362" s="7"/>
      <c r="J362" s="7"/>
      <c r="K362" s="152"/>
      <c r="L362" s="123"/>
      <c r="M362" s="153"/>
    </row>
    <row r="363" spans="1:13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91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7"/>
        <v>368.46300000000002</v>
      </c>
      <c r="G363" s="179"/>
      <c r="H363" s="7"/>
      <c r="I363" s="7"/>
      <c r="J363" s="7"/>
      <c r="K363" s="152"/>
      <c r="L363" s="123"/>
      <c r="M363" s="153"/>
    </row>
    <row r="364" spans="1:13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91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7"/>
        <v>224.86500000000001</v>
      </c>
      <c r="G364" s="179"/>
      <c r="H364" s="7"/>
      <c r="I364" s="7"/>
      <c r="J364" s="7"/>
      <c r="K364" s="152"/>
      <c r="L364" s="123"/>
      <c r="M364" s="153"/>
    </row>
    <row r="365" spans="1:13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91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7"/>
        <v>331.38</v>
      </c>
      <c r="G365" s="179"/>
      <c r="H365" s="7"/>
      <c r="I365" s="7"/>
      <c r="J365" s="7"/>
      <c r="K365" s="152"/>
      <c r="L365" s="123"/>
      <c r="M365" s="153"/>
    </row>
    <row r="366" spans="1:13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91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7"/>
        <v>200.93200000000002</v>
      </c>
      <c r="G366" s="179"/>
      <c r="H366" s="7"/>
      <c r="I366" s="7"/>
      <c r="J366" s="7"/>
      <c r="K366" s="152"/>
      <c r="L366" s="123"/>
      <c r="M366" s="153"/>
    </row>
    <row r="367" spans="1:13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91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7"/>
        <v>1496.47</v>
      </c>
      <c r="G367" s="179"/>
      <c r="H367" s="7"/>
      <c r="I367" s="7"/>
      <c r="J367" s="7"/>
      <c r="K367" s="152"/>
      <c r="L367" s="123"/>
      <c r="M367" s="153"/>
    </row>
    <row r="368" spans="1:13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91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7"/>
        <v>639.09</v>
      </c>
      <c r="G368" s="179"/>
      <c r="H368" s="7"/>
      <c r="I368" s="7"/>
      <c r="J368" s="7"/>
      <c r="K368" s="152"/>
      <c r="L368" s="123"/>
      <c r="M368" s="153"/>
    </row>
    <row r="369" spans="1:13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91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7"/>
        <v>605.952</v>
      </c>
      <c r="G369" s="179"/>
      <c r="H369" s="7"/>
      <c r="I369" s="7"/>
      <c r="J369" s="7"/>
      <c r="K369" s="152"/>
      <c r="L369" s="123"/>
      <c r="M369" s="153"/>
    </row>
    <row r="370" spans="1:13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91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7"/>
        <v>104.14800000000001</v>
      </c>
      <c r="G370" s="179"/>
      <c r="H370" s="7"/>
      <c r="I370" s="7"/>
      <c r="J370" s="7"/>
      <c r="K370" s="152"/>
      <c r="L370" s="123"/>
      <c r="M370" s="153"/>
    </row>
    <row r="371" spans="1:13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91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7"/>
        <v>1211.904</v>
      </c>
      <c r="G371" s="179"/>
      <c r="H371" s="7"/>
      <c r="I371" s="7"/>
      <c r="J371" s="7"/>
      <c r="K371" s="152"/>
      <c r="L371" s="123"/>
      <c r="M371" s="153"/>
    </row>
    <row r="372" spans="1:13" ht="15.75" x14ac:dyDescent="0.25">
      <c r="A372" s="136" t="str">
        <f>патриотика!A333</f>
        <v>Сальник к/вала задний 100л.с. 80х100х10(NAK intarnational)</v>
      </c>
      <c r="B372" s="88" t="s">
        <v>91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7"/>
        <v>98.362000000000009</v>
      </c>
      <c r="G372" s="179"/>
      <c r="H372" s="7"/>
      <c r="I372" s="7"/>
      <c r="J372" s="7"/>
      <c r="K372" s="152"/>
      <c r="L372" s="123"/>
      <c r="M372" s="153"/>
    </row>
    <row r="373" spans="1:13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91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7"/>
        <v>368.2</v>
      </c>
      <c r="G373" s="179"/>
      <c r="H373" s="7"/>
      <c r="I373" s="7"/>
      <c r="J373" s="7"/>
      <c r="K373" s="152"/>
      <c r="L373" s="123"/>
      <c r="M373" s="153"/>
    </row>
    <row r="374" spans="1:13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91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7"/>
        <v>62.068000000000005</v>
      </c>
      <c r="G374" s="179"/>
      <c r="H374" s="7"/>
      <c r="I374" s="7"/>
      <c r="J374" s="7"/>
      <c r="K374" s="152"/>
      <c r="L374" s="123"/>
      <c r="M374" s="153"/>
    </row>
    <row r="375" spans="1:13" ht="15.75" x14ac:dyDescent="0.25">
      <c r="A375" s="136" t="str">
        <f>патриотика!A336</f>
        <v>Свеча зажигания DENSO  Q16ТТ#4  4607#4 (1 шт.)</v>
      </c>
      <c r="B375" s="88" t="s">
        <v>91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7"/>
        <v>389.24</v>
      </c>
      <c r="G375" s="179"/>
      <c r="H375" s="7"/>
      <c r="I375" s="7"/>
      <c r="J375" s="7"/>
      <c r="K375" s="152"/>
      <c r="L375" s="123"/>
      <c r="M375" s="153"/>
    </row>
    <row r="376" spans="1:13" ht="15.75" x14ac:dyDescent="0.25">
      <c r="A376" s="136" t="str">
        <f>патриотика!A337</f>
        <v>Скоба омегообр. с резьбой г/п 2,0т тип G 209 ХЛ</v>
      </c>
      <c r="B376" s="88" t="s">
        <v>91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7"/>
        <v>46.024999999999999</v>
      </c>
      <c r="G376" s="179"/>
      <c r="H376" s="7"/>
      <c r="I376" s="7"/>
      <c r="J376" s="7"/>
      <c r="K376" s="152"/>
      <c r="L376" s="123"/>
      <c r="M376" s="153"/>
    </row>
    <row r="377" spans="1:13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91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7"/>
        <v>460.25</v>
      </c>
      <c r="G377" s="179"/>
      <c r="H377" s="7"/>
      <c r="I377" s="7"/>
      <c r="J377" s="7"/>
      <c r="K377" s="152"/>
      <c r="L377" s="123"/>
      <c r="M377" s="153"/>
    </row>
    <row r="378" spans="1:13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91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7"/>
        <v>1172.98</v>
      </c>
      <c r="G378" s="179"/>
      <c r="H378" s="7"/>
      <c r="I378" s="7"/>
      <c r="J378" s="7"/>
      <c r="K378" s="152"/>
      <c r="L378" s="123"/>
      <c r="M378" s="153"/>
    </row>
    <row r="379" spans="1:13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91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7"/>
        <v>2294.6750000000002</v>
      </c>
      <c r="G379" s="179"/>
      <c r="H379" s="7"/>
      <c r="I379" s="7"/>
      <c r="J379" s="7"/>
      <c r="K379" s="152"/>
      <c r="L379" s="123"/>
      <c r="M379" s="153"/>
    </row>
    <row r="380" spans="1:13" ht="15.75" x14ac:dyDescent="0.25">
      <c r="A380" s="136" t="str">
        <f>патриотика!A341</f>
        <v>Термостат Т-118 t-87 (УМЗ4216) Электон  Т118-1306100-04</v>
      </c>
      <c r="B380" s="88" t="s">
        <v>91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7"/>
        <v>165.69</v>
      </c>
      <c r="G380" s="179"/>
      <c r="H380" s="7"/>
      <c r="I380" s="7"/>
      <c r="J380" s="7"/>
      <c r="K380" s="152"/>
      <c r="L380" s="123"/>
      <c r="M380" s="153"/>
    </row>
    <row r="381" spans="1:13" ht="15.75" x14ac:dyDescent="0.25">
      <c r="A381" s="136" t="str">
        <f>патриотика!A342</f>
        <v>Тормозная жидкость G-Energy EXPERT DOT4 (0.910кг)</v>
      </c>
      <c r="B381" s="88" t="s">
        <v>91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7"/>
        <v>123.084</v>
      </c>
      <c r="G381" s="179"/>
      <c r="H381" s="7"/>
      <c r="I381" s="7"/>
      <c r="J381" s="7"/>
      <c r="K381" s="152"/>
      <c r="L381" s="123"/>
      <c r="M381" s="153"/>
    </row>
    <row r="382" spans="1:13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91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7"/>
        <v>25.248000000000001</v>
      </c>
      <c r="G382" s="179"/>
      <c r="H382" s="7"/>
      <c r="I382" s="7"/>
      <c r="J382" s="7"/>
      <c r="K382" s="152"/>
      <c r="L382" s="123"/>
      <c r="M382" s="153"/>
    </row>
    <row r="383" spans="1:13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91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7"/>
        <v>320.86</v>
      </c>
      <c r="G383" s="179"/>
      <c r="H383" s="7"/>
      <c r="I383" s="7"/>
      <c r="J383" s="7"/>
      <c r="K383" s="152"/>
      <c r="L383" s="123"/>
      <c r="M383" s="153"/>
    </row>
    <row r="384" spans="1:13" ht="30" x14ac:dyDescent="0.25">
      <c r="A384" s="136" t="str">
        <f>патриотика!A345</f>
        <v>Фильтр масляный MANN-FILTER W 914/2(W 812)(W 813)(W 914/2 n)(W 914/5)"10"</v>
      </c>
      <c r="B384" s="88" t="s">
        <v>91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7"/>
        <v>347.16</v>
      </c>
      <c r="G384" s="179"/>
      <c r="H384" s="7"/>
      <c r="I384" s="7"/>
      <c r="J384" s="7"/>
      <c r="K384" s="152"/>
      <c r="L384" s="123"/>
      <c r="M384" s="153"/>
    </row>
    <row r="385" spans="1:13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91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7"/>
        <v>368.2</v>
      </c>
      <c r="G385" s="179"/>
      <c r="H385" s="7"/>
      <c r="I385" s="7"/>
      <c r="J385" s="7"/>
      <c r="K385" s="152"/>
      <c r="L385" s="123"/>
      <c r="M385" s="153"/>
    </row>
    <row r="386" spans="1:13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91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7"/>
        <v>573.34</v>
      </c>
      <c r="G386" s="179"/>
      <c r="H386" s="7"/>
      <c r="I386" s="7"/>
      <c r="J386" s="7"/>
      <c r="K386" s="152"/>
      <c r="L386" s="123"/>
      <c r="M386" s="153"/>
    </row>
    <row r="387" spans="1:13" ht="15.75" x14ac:dyDescent="0.25">
      <c r="A387" s="136" t="str">
        <f>патриотика!A348</f>
        <v>Шакл (скоба омегообр. с резьбой г/п 3,25т)тип G209 ХЛ</v>
      </c>
      <c r="B387" s="88" t="s">
        <v>91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7"/>
        <v>74.954999999999998</v>
      </c>
      <c r="G387" s="179"/>
      <c r="H387" s="7"/>
      <c r="I387" s="7"/>
      <c r="J387" s="7"/>
      <c r="K387" s="152"/>
      <c r="L387" s="123"/>
      <c r="M387" s="153"/>
    </row>
    <row r="388" spans="1:13" ht="15.75" x14ac:dyDescent="0.25">
      <c r="A388" s="136" t="str">
        <f>патриотика!A349</f>
        <v>Шкив помпы 406 дв текстолит 406.1308025-10 ( 406.1308025-10)</v>
      </c>
      <c r="B388" s="88" t="s">
        <v>91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7"/>
        <v>83.634</v>
      </c>
      <c r="G388" s="179"/>
      <c r="H388" s="7"/>
      <c r="I388" s="7"/>
      <c r="J388" s="7"/>
      <c r="K388" s="152"/>
      <c r="L388" s="123"/>
      <c r="M388" s="153"/>
    </row>
    <row r="389" spans="1:13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91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7"/>
        <v>194.62</v>
      </c>
      <c r="G389" s="179"/>
      <c r="H389" s="7"/>
      <c r="I389" s="7"/>
      <c r="J389" s="7"/>
      <c r="K389" s="152"/>
      <c r="L389" s="123"/>
      <c r="M389" s="153"/>
    </row>
    <row r="390" spans="1:13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91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7"/>
        <v>227.232</v>
      </c>
      <c r="G390" s="179"/>
      <c r="H390" s="7"/>
      <c r="I390" s="7"/>
      <c r="J390" s="7"/>
      <c r="K390" s="152"/>
      <c r="L390" s="123"/>
      <c r="M390" s="153"/>
    </row>
    <row r="391" spans="1:13" ht="15.75" x14ac:dyDescent="0.25">
      <c r="A391" s="136" t="str">
        <f>патриотика!A352</f>
        <v>Шпилька колеса М 14х1,5х45  ГАЗ 2410,УАЗ 20-3103008-Б (20-3103008-Б)</v>
      </c>
      <c r="B391" s="88" t="s">
        <v>91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7"/>
        <v>110.46</v>
      </c>
      <c r="G391" s="179"/>
      <c r="H391" s="7"/>
      <c r="I391" s="7"/>
      <c r="J391" s="7"/>
      <c r="K391" s="152"/>
      <c r="L391" s="123"/>
      <c r="M391" s="153"/>
    </row>
    <row r="392" spans="1:13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91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7"/>
        <v>187.78200000000001</v>
      </c>
      <c r="G392" s="179"/>
      <c r="H392" s="7"/>
      <c r="I392" s="7"/>
      <c r="J392" s="7"/>
      <c r="K392" s="152"/>
      <c r="L392" s="123"/>
      <c r="M392" s="153"/>
    </row>
    <row r="393" spans="1:13" ht="15.75" x14ac:dyDescent="0.25">
      <c r="A393" s="136" t="str">
        <f>патриотика!A354</f>
        <v>Кран шаровый</v>
      </c>
      <c r="B393" s="88" t="s">
        <v>91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7"/>
        <v>73.64</v>
      </c>
      <c r="G393" s="179"/>
      <c r="H393" s="7"/>
      <c r="I393" s="7"/>
      <c r="J393" s="7"/>
      <c r="K393" s="152"/>
      <c r="L393" s="123"/>
      <c r="M393" s="153"/>
    </row>
    <row r="394" spans="1:13" ht="15.75" x14ac:dyDescent="0.25">
      <c r="A394" s="136" t="str">
        <f>патриотика!A355</f>
        <v>Вода дист</v>
      </c>
      <c r="B394" s="88" t="s">
        <v>91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7"/>
        <v>13.15</v>
      </c>
      <c r="G394" s="179"/>
      <c r="H394" s="7"/>
      <c r="I394" s="7"/>
      <c r="J394" s="7"/>
      <c r="K394" s="152"/>
      <c r="L394" s="123"/>
      <c r="M394" s="153"/>
    </row>
    <row r="395" spans="1:13" ht="15.75" x14ac:dyDescent="0.25">
      <c r="A395" s="136" t="str">
        <f>патриотика!A356</f>
        <v>Кислота серная</v>
      </c>
      <c r="B395" s="88" t="s">
        <v>91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7"/>
        <v>73.64</v>
      </c>
      <c r="G395" s="179"/>
      <c r="H395" s="7"/>
      <c r="I395" s="7"/>
      <c r="J395" s="7"/>
      <c r="K395" s="152"/>
      <c r="L395" s="123"/>
      <c r="M395" s="153"/>
    </row>
    <row r="396" spans="1:13" ht="15.75" x14ac:dyDescent="0.25">
      <c r="A396" s="136" t="str">
        <f>патриотика!A357</f>
        <v>Пакеты майка</v>
      </c>
      <c r="B396" s="88" t="s">
        <v>91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7"/>
        <v>1.3149999999999999</v>
      </c>
      <c r="G396" s="179"/>
      <c r="H396" s="7"/>
      <c r="I396" s="7"/>
      <c r="J396" s="7"/>
      <c r="K396" s="152"/>
      <c r="L396" s="123"/>
      <c r="M396" s="153"/>
    </row>
    <row r="397" spans="1:13" ht="15.75" x14ac:dyDescent="0.25">
      <c r="A397" s="136" t="str">
        <f>патриотика!A358</f>
        <v>Уголок мебельный</v>
      </c>
      <c r="B397" s="88" t="s">
        <v>91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7"/>
        <v>18.41</v>
      </c>
      <c r="G397" s="179"/>
      <c r="H397" s="7"/>
      <c r="I397" s="7"/>
      <c r="J397" s="7"/>
      <c r="K397" s="152"/>
      <c r="L397" s="123"/>
      <c r="M397" s="153"/>
    </row>
    <row r="398" spans="1:13" ht="15.75" x14ac:dyDescent="0.25">
      <c r="A398" s="136" t="str">
        <f>патриотика!A359</f>
        <v>Саморез по гипсокартону</v>
      </c>
      <c r="B398" s="88" t="s">
        <v>91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7"/>
        <v>21.040000000000003</v>
      </c>
      <c r="G398" s="179"/>
      <c r="H398" s="7"/>
      <c r="I398" s="7"/>
      <c r="J398" s="7"/>
      <c r="K398" s="152"/>
      <c r="L398" s="123"/>
      <c r="M398" s="153"/>
    </row>
    <row r="399" spans="1:13" ht="15.75" x14ac:dyDescent="0.25">
      <c r="A399" s="136" t="str">
        <f>патриотика!A360</f>
        <v>Доместос</v>
      </c>
      <c r="B399" s="88" t="s">
        <v>91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8">D399*E399</f>
        <v>230.125</v>
      </c>
      <c r="G399" s="179"/>
      <c r="H399" s="7"/>
      <c r="I399" s="7"/>
      <c r="J399" s="7"/>
      <c r="K399" s="152"/>
      <c r="L399" s="123"/>
      <c r="M399" s="153"/>
    </row>
    <row r="400" spans="1:13" ht="15.75" x14ac:dyDescent="0.25">
      <c r="A400" s="136" t="str">
        <f>патриотика!A361</f>
        <v>Белизна</v>
      </c>
      <c r="B400" s="88" t="s">
        <v>91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8"/>
        <v>69.694999999999993</v>
      </c>
      <c r="G400" s="179"/>
      <c r="H400" s="7"/>
      <c r="I400" s="7"/>
      <c r="J400" s="7"/>
      <c r="K400" s="152"/>
      <c r="L400" s="123"/>
      <c r="M400" s="153"/>
    </row>
    <row r="401" spans="1:13" ht="15.75" x14ac:dyDescent="0.25">
      <c r="A401" s="136" t="str">
        <f>патриотика!A362</f>
        <v xml:space="preserve">Пемолюкс </v>
      </c>
      <c r="B401" s="88" t="s">
        <v>91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8"/>
        <v>236.70000000000002</v>
      </c>
      <c r="G401" s="179"/>
      <c r="H401" s="7"/>
      <c r="I401" s="7"/>
      <c r="J401" s="7"/>
      <c r="K401" s="152"/>
      <c r="L401" s="123"/>
      <c r="M401" s="153"/>
    </row>
    <row r="402" spans="1:13" ht="15.75" x14ac:dyDescent="0.25">
      <c r="A402" s="136" t="str">
        <f>патриотика!A363</f>
        <v>Мыло</v>
      </c>
      <c r="B402" s="88" t="s">
        <v>91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8"/>
        <v>34.716000000000001</v>
      </c>
      <c r="G402" s="179"/>
      <c r="H402" s="7"/>
      <c r="I402" s="7"/>
      <c r="J402" s="7"/>
      <c r="K402" s="152"/>
      <c r="L402" s="123"/>
      <c r="M402" s="153"/>
    </row>
    <row r="403" spans="1:13" ht="15.75" x14ac:dyDescent="0.25">
      <c r="A403" s="136" t="str">
        <f>патриотика!A364</f>
        <v>Стеклоочиститель с распылителем</v>
      </c>
      <c r="B403" s="88" t="s">
        <v>91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8"/>
        <v>67.064999999999998</v>
      </c>
      <c r="G403" s="179"/>
      <c r="H403" s="7"/>
      <c r="I403" s="7"/>
      <c r="J403" s="7"/>
      <c r="K403" s="152"/>
      <c r="L403" s="123"/>
      <c r="M403" s="153"/>
    </row>
    <row r="404" spans="1:13" ht="15.75" x14ac:dyDescent="0.25">
      <c r="A404" s="136" t="str">
        <f>патриотика!A365</f>
        <v>Стеклоочиститель (сменный блок)</v>
      </c>
      <c r="B404" s="88" t="s">
        <v>91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8"/>
        <v>14.465</v>
      </c>
      <c r="G404" s="179"/>
      <c r="H404" s="7"/>
      <c r="I404" s="7"/>
      <c r="J404" s="7"/>
      <c r="K404" s="152"/>
      <c r="L404" s="123"/>
      <c r="M404" s="153"/>
    </row>
    <row r="405" spans="1:13" ht="15.75" x14ac:dyDescent="0.25">
      <c r="A405" s="136" t="str">
        <f>патриотика!A366</f>
        <v>Губки</v>
      </c>
      <c r="B405" s="88" t="s">
        <v>91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8"/>
        <v>115.72</v>
      </c>
      <c r="G405" s="179"/>
      <c r="H405" s="7"/>
      <c r="I405" s="7"/>
      <c r="J405" s="7"/>
      <c r="K405" s="152"/>
      <c r="L405" s="123"/>
      <c r="M405" s="153"/>
    </row>
    <row r="406" spans="1:13" ht="15.75" x14ac:dyDescent="0.25">
      <c r="A406" s="136" t="str">
        <f>патриотика!A367</f>
        <v>Моющее средство МИФ</v>
      </c>
      <c r="B406" s="88" t="s">
        <v>91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8"/>
        <v>151.22499999999999</v>
      </c>
      <c r="G406" s="179"/>
      <c r="H406" s="7"/>
      <c r="I406" s="7"/>
      <c r="J406" s="7"/>
      <c r="K406" s="152"/>
      <c r="L406" s="123"/>
      <c r="M406" s="153"/>
    </row>
    <row r="407" spans="1:13" ht="15.75" x14ac:dyDescent="0.25">
      <c r="A407" s="136" t="str">
        <f>патриотика!A368</f>
        <v>Тряпка вискозная</v>
      </c>
      <c r="B407" s="88" t="s">
        <v>91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8"/>
        <v>92.05</v>
      </c>
      <c r="G407" s="179"/>
      <c r="H407" s="7"/>
      <c r="I407" s="7"/>
      <c r="J407" s="7"/>
      <c r="K407" s="152"/>
      <c r="L407" s="125"/>
      <c r="M407" s="153"/>
    </row>
    <row r="408" spans="1:13" ht="15.75" x14ac:dyDescent="0.25">
      <c r="A408" s="136" t="str">
        <f>патриотика!A369</f>
        <v>Тряпки</v>
      </c>
      <c r="B408" s="88" t="s">
        <v>91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8"/>
        <v>223.54999999999998</v>
      </c>
      <c r="G408" s="179"/>
      <c r="H408" s="7"/>
      <c r="I408" s="7"/>
      <c r="J408" s="7"/>
      <c r="K408" s="152"/>
      <c r="L408" s="125"/>
      <c r="M408" s="153"/>
    </row>
    <row r="409" spans="1:13" ht="15.75" x14ac:dyDescent="0.25">
      <c r="A409" s="136" t="str">
        <f>патриотика!A370</f>
        <v>Полотенца бумажные</v>
      </c>
      <c r="B409" s="88" t="s">
        <v>91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8"/>
        <v>124.925</v>
      </c>
      <c r="G409" s="179"/>
      <c r="H409" s="7"/>
      <c r="I409" s="7"/>
      <c r="J409" s="7"/>
      <c r="K409" s="152"/>
      <c r="L409" s="125"/>
      <c r="M409" s="153"/>
    </row>
    <row r="410" spans="1:13" ht="15.75" x14ac:dyDescent="0.25">
      <c r="A410" s="136" t="str">
        <f>патриотика!A371</f>
        <v>Железная губка</v>
      </c>
      <c r="B410" s="88" t="s">
        <v>91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8"/>
        <v>15.780000000000001</v>
      </c>
      <c r="G410" s="179"/>
      <c r="H410" s="7"/>
      <c r="I410" s="7"/>
      <c r="J410" s="7"/>
      <c r="K410" s="152"/>
      <c r="L410" s="125"/>
      <c r="M410" s="153"/>
    </row>
    <row r="411" spans="1:13" ht="15.75" x14ac:dyDescent="0.25">
      <c r="A411" s="136" t="str">
        <f>патриотика!A372</f>
        <v>Перчатки</v>
      </c>
      <c r="B411" s="88" t="s">
        <v>91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8"/>
        <v>78.899999999999991</v>
      </c>
      <c r="G411" s="179"/>
      <c r="H411" s="7"/>
      <c r="I411" s="7"/>
      <c r="J411" s="7"/>
      <c r="K411" s="152"/>
      <c r="L411" s="125"/>
      <c r="M411" s="153"/>
    </row>
    <row r="412" spans="1:13" ht="15.75" x14ac:dyDescent="0.25">
      <c r="A412" s="136" t="str">
        <f>патриотика!A373</f>
        <v>Блок гигиенический для унитаза</v>
      </c>
      <c r="B412" s="88" t="s">
        <v>91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8"/>
        <v>47.34</v>
      </c>
      <c r="G412" s="179"/>
      <c r="H412" s="7"/>
      <c r="I412" s="7"/>
      <c r="J412" s="7"/>
      <c r="K412" s="152"/>
      <c r="L412" s="125"/>
      <c r="M412" s="153"/>
    </row>
    <row r="413" spans="1:13" ht="15.75" x14ac:dyDescent="0.25">
      <c r="A413" s="136" t="str">
        <f>патриотика!A374</f>
        <v>Мыло</v>
      </c>
      <c r="B413" s="88" t="s">
        <v>91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8"/>
        <v>59.174999999999997</v>
      </c>
      <c r="G413" s="179"/>
      <c r="H413" s="7"/>
      <c r="I413" s="7"/>
      <c r="J413" s="7"/>
      <c r="K413" s="152"/>
      <c r="L413" s="125"/>
      <c r="M413" s="153"/>
    </row>
    <row r="414" spans="1:13" ht="15.75" x14ac:dyDescent="0.25">
      <c r="A414" s="136" t="str">
        <f>патриотика!A375</f>
        <v>Мешки для мусора 60 л</v>
      </c>
      <c r="B414" s="88" t="s">
        <v>91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8"/>
        <v>236.7</v>
      </c>
      <c r="G414" s="179"/>
      <c r="H414" s="7"/>
      <c r="I414" s="7"/>
      <c r="J414" s="7"/>
      <c r="K414" s="152"/>
      <c r="L414" s="125"/>
      <c r="M414" s="153"/>
    </row>
    <row r="415" spans="1:13" ht="15.75" x14ac:dyDescent="0.25">
      <c r="A415" s="136" t="str">
        <f>патриотика!A376</f>
        <v>Мешки для мусора 120 л</v>
      </c>
      <c r="B415" s="88" t="s">
        <v>91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8"/>
        <v>131.5</v>
      </c>
      <c r="G415" s="179"/>
      <c r="H415" s="7"/>
      <c r="I415" s="7"/>
      <c r="J415" s="7"/>
      <c r="K415" s="152"/>
      <c r="L415" s="125"/>
      <c r="M415" s="153"/>
    </row>
    <row r="416" spans="1:13" ht="15.75" x14ac:dyDescent="0.25">
      <c r="A416" s="136" t="str">
        <f>патриотика!A377</f>
        <v>Мешки для мусора 35 л</v>
      </c>
      <c r="B416" s="88" t="s">
        <v>91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8"/>
        <v>131.5</v>
      </c>
      <c r="G416" s="179"/>
      <c r="H416" s="7"/>
      <c r="I416" s="7"/>
      <c r="J416" s="7"/>
      <c r="K416" s="152"/>
      <c r="L416" s="125"/>
      <c r="M416" s="153"/>
    </row>
    <row r="417" spans="1:13" ht="15.75" x14ac:dyDescent="0.25">
      <c r="A417" s="136" t="str">
        <f>патриотика!A378</f>
        <v>Туалетная бумага</v>
      </c>
      <c r="B417" s="88" t="s">
        <v>91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8"/>
        <v>227.232</v>
      </c>
      <c r="G417" s="179"/>
      <c r="H417" s="7"/>
      <c r="I417" s="7"/>
      <c r="J417" s="7"/>
      <c r="K417" s="152"/>
      <c r="L417" s="125"/>
      <c r="M417" s="153"/>
    </row>
    <row r="418" spans="1:13" ht="15.75" x14ac:dyDescent="0.25">
      <c r="A418" s="136" t="str">
        <f>патриотика!A379</f>
        <v>Салфетка</v>
      </c>
      <c r="B418" s="88" t="s">
        <v>91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8"/>
        <v>39.449999999999996</v>
      </c>
      <c r="G418" s="179"/>
      <c r="H418" s="7"/>
      <c r="I418" s="7"/>
      <c r="J418" s="7"/>
      <c r="K418" s="152"/>
      <c r="L418" s="125"/>
      <c r="M418" s="153"/>
    </row>
    <row r="419" spans="1:13" ht="15.75" x14ac:dyDescent="0.25">
      <c r="A419" s="136" t="str">
        <f>патриотика!A380</f>
        <v>Пакет</v>
      </c>
      <c r="B419" s="88" t="s">
        <v>91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8"/>
        <v>3.9450000000000003</v>
      </c>
      <c r="G419" s="179"/>
      <c r="H419" s="7"/>
      <c r="I419" s="7"/>
      <c r="J419" s="7"/>
      <c r="K419" s="152"/>
      <c r="L419" s="125"/>
      <c r="M419" s="153"/>
    </row>
    <row r="420" spans="1:13" ht="15.75" x14ac:dyDescent="0.25">
      <c r="A420" s="136" t="str">
        <f>патриотика!A381</f>
        <v>Жидкое мыло</v>
      </c>
      <c r="B420" s="88" t="s">
        <v>91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8"/>
        <v>341.9</v>
      </c>
      <c r="G420" s="179"/>
      <c r="H420" s="7"/>
      <c r="I420" s="7"/>
      <c r="J420" s="7"/>
      <c r="K420" s="152"/>
      <c r="L420" s="125"/>
      <c r="M420" s="153"/>
    </row>
    <row r="421" spans="1:13" ht="15.75" x14ac:dyDescent="0.25">
      <c r="A421" s="136" t="str">
        <f>патриотика!A382</f>
        <v>Стеклоочиститель</v>
      </c>
      <c r="B421" s="88" t="s">
        <v>91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8"/>
        <v>43.395000000000003</v>
      </c>
      <c r="G421" s="179"/>
      <c r="H421" s="7"/>
      <c r="I421" s="7"/>
      <c r="J421" s="7"/>
      <c r="K421" s="152"/>
      <c r="L421" s="125"/>
      <c r="M421" s="153"/>
    </row>
    <row r="422" spans="1:13" ht="15.75" x14ac:dyDescent="0.25">
      <c r="A422" s="136" t="str">
        <f>патриотика!A383</f>
        <v>Блок для записи маленький</v>
      </c>
      <c r="B422" s="88" t="s">
        <v>91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8"/>
        <v>36.82</v>
      </c>
      <c r="G422" s="179"/>
      <c r="H422" s="7"/>
      <c r="I422" s="7"/>
      <c r="J422" s="7"/>
      <c r="K422" s="152"/>
      <c r="L422" s="125"/>
      <c r="M422" s="153"/>
    </row>
    <row r="423" spans="1:13" ht="15.75" x14ac:dyDescent="0.25">
      <c r="A423" s="136" t="str">
        <f>патриотика!A384</f>
        <v>Блок для записи большой</v>
      </c>
      <c r="B423" s="88" t="s">
        <v>91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8"/>
        <v>63.120000000000005</v>
      </c>
      <c r="G423" s="179"/>
      <c r="H423" s="7"/>
      <c r="I423" s="7"/>
      <c r="J423" s="7"/>
      <c r="K423" s="152"/>
      <c r="L423" s="125"/>
      <c r="M423" s="153"/>
    </row>
    <row r="424" spans="1:13" ht="15.75" x14ac:dyDescent="0.25">
      <c r="A424" s="136" t="str">
        <f>патриотика!A385</f>
        <v>Скрепки</v>
      </c>
      <c r="B424" s="88" t="s">
        <v>91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8"/>
        <v>157.79999999999998</v>
      </c>
      <c r="G424" s="179"/>
      <c r="H424" s="7"/>
      <c r="I424" s="7"/>
      <c r="J424" s="7"/>
      <c r="K424" s="152"/>
      <c r="L424" s="125"/>
      <c r="M424" s="153"/>
    </row>
    <row r="425" spans="1:13" ht="15.75" x14ac:dyDescent="0.25">
      <c r="A425" s="136" t="str">
        <f>патриотика!A386</f>
        <v>Кнопки</v>
      </c>
      <c r="B425" s="88" t="s">
        <v>91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8"/>
        <v>78.899999999999991</v>
      </c>
      <c r="G425" s="179"/>
      <c r="H425" s="7"/>
      <c r="I425" s="7"/>
      <c r="J425" s="7"/>
      <c r="K425" s="152"/>
      <c r="L425" s="125"/>
      <c r="M425" s="153"/>
    </row>
    <row r="426" spans="1:13" ht="15.75" x14ac:dyDescent="0.25">
      <c r="A426" s="136" t="str">
        <f>патриотика!A387</f>
        <v>Кнопки</v>
      </c>
      <c r="B426" s="88" t="s">
        <v>91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8"/>
        <v>92.05</v>
      </c>
      <c r="G426" s="179"/>
      <c r="H426" s="7"/>
      <c r="I426" s="7"/>
      <c r="J426" s="7"/>
      <c r="K426" s="152"/>
      <c r="L426" s="125"/>
      <c r="M426" s="153"/>
    </row>
    <row r="427" spans="1:13" ht="15.75" x14ac:dyDescent="0.25">
      <c r="A427" s="136" t="str">
        <f>патриотика!A388</f>
        <v>Степлер №10</v>
      </c>
      <c r="B427" s="88" t="s">
        <v>91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8"/>
        <v>47.34</v>
      </c>
      <c r="G427" s="179"/>
      <c r="H427" s="7"/>
      <c r="I427" s="7"/>
      <c r="J427" s="7"/>
      <c r="K427" s="152"/>
      <c r="L427" s="125"/>
      <c r="M427" s="153"/>
    </row>
    <row r="428" spans="1:13" ht="15.75" x14ac:dyDescent="0.25">
      <c r="A428" s="136" t="str">
        <f>патриотика!A389</f>
        <v>Степлер №24</v>
      </c>
      <c r="B428" s="88" t="s">
        <v>91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8"/>
        <v>89.42</v>
      </c>
      <c r="G428" s="179"/>
      <c r="H428" s="7"/>
      <c r="I428" s="7"/>
      <c r="J428" s="7"/>
      <c r="K428" s="152"/>
      <c r="L428" s="125"/>
      <c r="M428" s="153"/>
    </row>
    <row r="429" spans="1:13" ht="15.75" x14ac:dyDescent="0.25">
      <c r="A429" s="136" t="str">
        <f>патриотика!A390</f>
        <v>Степлер №21</v>
      </c>
      <c r="B429" s="88" t="s">
        <v>91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8"/>
        <v>165.69</v>
      </c>
      <c r="G429" s="179"/>
      <c r="H429" s="7"/>
      <c r="I429" s="7"/>
      <c r="J429" s="7"/>
      <c r="K429" s="152"/>
      <c r="L429" s="125"/>
      <c r="M429" s="153"/>
    </row>
    <row r="430" spans="1:13" ht="15.75" x14ac:dyDescent="0.25">
      <c r="A430" s="136" t="str">
        <f>патриотика!A391</f>
        <v>Скобы для степлера (большие)</v>
      </c>
      <c r="B430" s="88" t="s">
        <v>91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8"/>
        <v>105.19999999999999</v>
      </c>
      <c r="G430" s="179"/>
      <c r="H430" s="7"/>
      <c r="I430" s="7"/>
      <c r="J430" s="7"/>
      <c r="K430" s="152"/>
      <c r="L430" s="125"/>
      <c r="M430" s="153"/>
    </row>
    <row r="431" spans="1:13" ht="15.75" x14ac:dyDescent="0.25">
      <c r="A431" s="136" t="str">
        <f>патриотика!A392</f>
        <v>Скобы для степлера (маленькие)</v>
      </c>
      <c r="B431" s="88" t="s">
        <v>91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8"/>
        <v>131.5</v>
      </c>
      <c r="G431" s="179"/>
      <c r="H431" s="7"/>
      <c r="I431" s="7"/>
      <c r="J431" s="7"/>
      <c r="K431" s="152"/>
      <c r="L431" s="125"/>
      <c r="M431" s="153"/>
    </row>
    <row r="432" spans="1:13" ht="15.75" x14ac:dyDescent="0.25">
      <c r="A432" s="136" t="str">
        <f>патриотика!A393</f>
        <v>Ножницы маленькие</v>
      </c>
      <c r="B432" s="88" t="s">
        <v>91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8"/>
        <v>86.79</v>
      </c>
      <c r="G432" s="179"/>
      <c r="H432" s="7"/>
      <c r="I432" s="7"/>
      <c r="J432" s="7"/>
      <c r="K432" s="152"/>
      <c r="L432" s="125"/>
      <c r="M432" s="153"/>
    </row>
    <row r="433" spans="1:13" ht="15.75" x14ac:dyDescent="0.25">
      <c r="A433" s="136" t="str">
        <f>патриотика!A394</f>
        <v xml:space="preserve">Ножницы большие </v>
      </c>
      <c r="B433" s="88" t="s">
        <v>91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8"/>
        <v>36.82</v>
      </c>
      <c r="G433" s="179"/>
      <c r="H433" s="7"/>
      <c r="I433" s="7"/>
      <c r="J433" s="7"/>
      <c r="K433" s="152"/>
      <c r="L433" s="125"/>
      <c r="M433" s="153"/>
    </row>
    <row r="434" spans="1:13" ht="15.75" x14ac:dyDescent="0.25">
      <c r="A434" s="136" t="str">
        <f>патриотика!A395</f>
        <v>Ножницы</v>
      </c>
      <c r="B434" s="88" t="s">
        <v>91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8"/>
        <v>105.19999999999999</v>
      </c>
      <c r="G434" s="179"/>
      <c r="H434" s="7"/>
      <c r="I434" s="7"/>
      <c r="J434" s="7"/>
      <c r="K434" s="152"/>
      <c r="L434" s="125"/>
      <c r="M434" s="153"/>
    </row>
    <row r="435" spans="1:13" ht="15.75" x14ac:dyDescent="0.25">
      <c r="A435" s="136" t="str">
        <f>патриотика!A396</f>
        <v>Линейка 40 см</v>
      </c>
      <c r="B435" s="88" t="s">
        <v>91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8"/>
        <v>36.82</v>
      </c>
      <c r="G435" s="179"/>
      <c r="H435" s="7"/>
      <c r="I435" s="7"/>
      <c r="J435" s="7"/>
      <c r="K435" s="152"/>
      <c r="L435" s="125"/>
      <c r="M435" s="153"/>
    </row>
    <row r="436" spans="1:13" ht="15.75" x14ac:dyDescent="0.25">
      <c r="A436" s="136" t="str">
        <f>патриотика!A397</f>
        <v>Линейка 30 см</v>
      </c>
      <c r="B436" s="88" t="s">
        <v>91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8"/>
        <v>39.449999999999996</v>
      </c>
      <c r="G436" s="179"/>
      <c r="H436" s="7"/>
      <c r="I436" s="7"/>
      <c r="J436" s="7"/>
      <c r="K436" s="152"/>
      <c r="L436" s="125"/>
      <c r="M436" s="153"/>
    </row>
    <row r="437" spans="1:13" ht="15.75" x14ac:dyDescent="0.25">
      <c r="A437" s="136" t="str">
        <f>патриотика!A398</f>
        <v>Линейка 20 см</v>
      </c>
      <c r="B437" s="88" t="s">
        <v>91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8"/>
        <v>21.04</v>
      </c>
      <c r="G437" s="179"/>
      <c r="H437" s="7"/>
      <c r="I437" s="7"/>
      <c r="J437" s="7"/>
      <c r="K437" s="152"/>
      <c r="L437" s="125"/>
      <c r="M437" s="153"/>
    </row>
    <row r="438" spans="1:13" ht="15.75" x14ac:dyDescent="0.25">
      <c r="A438" s="136" t="str">
        <f>патриотика!A399</f>
        <v>Маркер черный толстый</v>
      </c>
      <c r="B438" s="88" t="s">
        <v>91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8"/>
        <v>21.04</v>
      </c>
      <c r="G438" s="179"/>
      <c r="H438" s="7"/>
      <c r="I438" s="7"/>
      <c r="J438" s="7"/>
      <c r="K438" s="152"/>
      <c r="L438" s="125"/>
      <c r="M438" s="153"/>
    </row>
    <row r="439" spans="1:13" ht="15.75" x14ac:dyDescent="0.25">
      <c r="A439" s="136" t="str">
        <f>патриотика!A400</f>
        <v>Маркер черный тонкий</v>
      </c>
      <c r="B439" s="88" t="s">
        <v>91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8"/>
        <v>73.64</v>
      </c>
      <c r="G439" s="179"/>
      <c r="H439" s="7"/>
      <c r="I439" s="7"/>
      <c r="J439" s="7"/>
      <c r="K439" s="152"/>
      <c r="L439" s="125"/>
      <c r="M439" s="153"/>
    </row>
    <row r="440" spans="1:13" ht="15.75" x14ac:dyDescent="0.25">
      <c r="A440" s="136" t="str">
        <f>патриотика!A401</f>
        <v>Маркер (набор)</v>
      </c>
      <c r="B440" s="88" t="s">
        <v>91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8"/>
        <v>76.27000000000001</v>
      </c>
      <c r="G440" s="179"/>
      <c r="H440" s="7"/>
      <c r="I440" s="7"/>
      <c r="J440" s="7"/>
      <c r="K440" s="152"/>
      <c r="L440" s="125"/>
      <c r="M440" s="153"/>
    </row>
    <row r="441" spans="1:13" ht="15.75" x14ac:dyDescent="0.25">
      <c r="A441" s="136" t="str">
        <f>патриотика!A402</f>
        <v>Маркер красный</v>
      </c>
      <c r="B441" s="88" t="s">
        <v>91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8"/>
        <v>52.6</v>
      </c>
      <c r="G441" s="179"/>
      <c r="H441" s="7"/>
      <c r="I441" s="7"/>
      <c r="J441" s="7"/>
      <c r="K441" s="152"/>
      <c r="L441" s="125"/>
      <c r="M441" s="153"/>
    </row>
    <row r="442" spans="1:13" ht="15.75" x14ac:dyDescent="0.25">
      <c r="A442" s="136" t="str">
        <f>патриотика!A403</f>
        <v>Маркер (синий)</v>
      </c>
      <c r="B442" s="88" t="s">
        <v>91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8"/>
        <v>63.120000000000005</v>
      </c>
      <c r="G442" s="179"/>
      <c r="H442" s="7"/>
      <c r="I442" s="7"/>
      <c r="J442" s="7"/>
      <c r="K442" s="152"/>
      <c r="L442" s="125"/>
      <c r="M442" s="153"/>
    </row>
    <row r="443" spans="1:13" ht="15.75" x14ac:dyDescent="0.25">
      <c r="A443" s="136" t="str">
        <f>патриотика!A404</f>
        <v>Клей маленький</v>
      </c>
      <c r="B443" s="88" t="s">
        <v>91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8"/>
        <v>94.68</v>
      </c>
      <c r="G443" s="179"/>
      <c r="H443" s="7"/>
      <c r="I443" s="7"/>
      <c r="J443" s="7"/>
      <c r="K443" s="152"/>
      <c r="L443" s="125"/>
      <c r="M443" s="153"/>
    </row>
    <row r="444" spans="1:13" ht="15.75" x14ac:dyDescent="0.25">
      <c r="A444" s="136" t="str">
        <f>патриотика!A405</f>
        <v>Клей большой</v>
      </c>
      <c r="B444" s="88" t="s">
        <v>91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8"/>
        <v>78.899999999999991</v>
      </c>
      <c r="G444" s="179"/>
      <c r="H444" s="7"/>
      <c r="I444" s="7"/>
      <c r="J444" s="7"/>
      <c r="K444" s="152"/>
      <c r="L444" s="125"/>
      <c r="M444" s="153"/>
    </row>
    <row r="445" spans="1:13" ht="15.75" x14ac:dyDescent="0.25">
      <c r="A445" s="136" t="str">
        <f>патриотика!A406</f>
        <v>Резак для резки бумаги</v>
      </c>
      <c r="B445" s="88" t="s">
        <v>91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8"/>
        <v>26.3</v>
      </c>
      <c r="G445" s="179"/>
      <c r="H445" s="7"/>
      <c r="I445" s="7"/>
      <c r="J445" s="7"/>
      <c r="K445" s="152"/>
      <c r="L445" s="125"/>
      <c r="M445" s="153"/>
    </row>
    <row r="446" spans="1:13" ht="15.75" x14ac:dyDescent="0.25">
      <c r="A446" s="136" t="str">
        <f>патриотика!A407</f>
        <v>Краска</v>
      </c>
      <c r="B446" s="88" t="s">
        <v>91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8"/>
        <v>36.82</v>
      </c>
      <c r="G446" s="179"/>
      <c r="H446" s="7"/>
      <c r="I446" s="7"/>
      <c r="J446" s="7"/>
      <c r="K446" s="152"/>
      <c r="L446" s="125"/>
      <c r="M446" s="153"/>
    </row>
    <row r="447" spans="1:13" ht="15.75" x14ac:dyDescent="0.25">
      <c r="A447" s="136" t="str">
        <f>патриотика!A408</f>
        <v>Зажим маленький</v>
      </c>
      <c r="B447" s="88" t="s">
        <v>91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8"/>
        <v>39.449999999999996</v>
      </c>
      <c r="G447" s="179"/>
      <c r="H447" s="7"/>
      <c r="I447" s="7"/>
      <c r="J447" s="7"/>
      <c r="K447" s="152"/>
      <c r="L447" s="125"/>
      <c r="M447" s="153"/>
    </row>
    <row r="448" spans="1:13" ht="15.75" x14ac:dyDescent="0.25">
      <c r="A448" s="136" t="str">
        <f>патриотика!A409</f>
        <v>Зажим большой</v>
      </c>
      <c r="B448" s="88" t="s">
        <v>91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8"/>
        <v>52.599999999999994</v>
      </c>
      <c r="G448" s="179"/>
      <c r="H448" s="7"/>
      <c r="I448" s="7"/>
      <c r="J448" s="7"/>
      <c r="K448" s="152"/>
      <c r="L448" s="125"/>
      <c r="M448" s="153"/>
    </row>
    <row r="449" spans="1:13" ht="15.75" x14ac:dyDescent="0.25">
      <c r="A449" s="136" t="str">
        <f>патриотика!A410</f>
        <v>Корректор ручка</v>
      </c>
      <c r="B449" s="88" t="s">
        <v>91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8"/>
        <v>42.08</v>
      </c>
      <c r="G449" s="179"/>
      <c r="H449" s="7"/>
      <c r="I449" s="7"/>
      <c r="J449" s="7"/>
      <c r="K449" s="152"/>
      <c r="L449" s="125"/>
      <c r="M449" s="153"/>
    </row>
    <row r="450" spans="1:13" ht="15.75" x14ac:dyDescent="0.25">
      <c r="A450" s="136" t="str">
        <f>патриотика!A411</f>
        <v>Корректор с кистью</v>
      </c>
      <c r="B450" s="88" t="s">
        <v>91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8"/>
        <v>26.3</v>
      </c>
      <c r="G450" s="179"/>
      <c r="H450" s="7"/>
      <c r="I450" s="7"/>
      <c r="J450" s="7"/>
      <c r="K450" s="152"/>
      <c r="L450" s="125"/>
      <c r="M450" s="153"/>
    </row>
    <row r="451" spans="1:13" ht="15.75" x14ac:dyDescent="0.25">
      <c r="A451" s="136" t="str">
        <f>патриотика!A412</f>
        <v>Скотч</v>
      </c>
      <c r="B451" s="88" t="s">
        <v>91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8"/>
        <v>19.724999999999998</v>
      </c>
      <c r="G451" s="179"/>
      <c r="H451" s="7"/>
      <c r="I451" s="7"/>
      <c r="J451" s="7"/>
      <c r="K451" s="152"/>
      <c r="L451" s="125"/>
      <c r="M451" s="153"/>
    </row>
    <row r="452" spans="1:13" ht="15.75" x14ac:dyDescent="0.25">
      <c r="A452" s="136" t="str">
        <f>патриотика!A413</f>
        <v>Нож канцелярский</v>
      </c>
      <c r="B452" s="88" t="s">
        <v>91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8"/>
        <v>157.80000000000001</v>
      </c>
      <c r="G452" s="179"/>
      <c r="H452" s="7"/>
      <c r="I452" s="7"/>
      <c r="J452" s="7"/>
      <c r="K452" s="152"/>
      <c r="L452" s="125"/>
      <c r="M452" s="153"/>
    </row>
    <row r="453" spans="1:13" ht="15.75" x14ac:dyDescent="0.25">
      <c r="A453" s="136" t="str">
        <f>патриотика!A414</f>
        <v>Нитки для сшивания (толстые)</v>
      </c>
      <c r="B453" s="88" t="s">
        <v>91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8"/>
        <v>55.230000000000004</v>
      </c>
      <c r="G453" s="179"/>
      <c r="H453" s="7"/>
      <c r="I453" s="7"/>
      <c r="J453" s="7"/>
      <c r="K453" s="152"/>
      <c r="L453" s="125"/>
      <c r="M453" s="153"/>
    </row>
    <row r="454" spans="1:13" ht="15.75" x14ac:dyDescent="0.25">
      <c r="A454" s="136" t="str">
        <f>патриотика!A415</f>
        <v>Шило</v>
      </c>
      <c r="B454" s="88" t="s">
        <v>91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8"/>
        <v>15.780000000000001</v>
      </c>
      <c r="G454" s="179"/>
      <c r="H454" s="7"/>
      <c r="I454" s="7"/>
      <c r="J454" s="7"/>
      <c r="K454" s="152"/>
      <c r="L454" s="125"/>
      <c r="M454" s="153"/>
    </row>
    <row r="455" spans="1:13" ht="15.75" x14ac:dyDescent="0.25">
      <c r="A455" s="136" t="str">
        <f>патриотика!A416</f>
        <v>Дырокол на 10 листов металл.</v>
      </c>
      <c r="B455" s="88" t="s">
        <v>91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8"/>
        <v>199.88</v>
      </c>
      <c r="G455" s="179"/>
      <c r="H455" s="7"/>
      <c r="I455" s="7"/>
      <c r="J455" s="7"/>
      <c r="K455" s="152"/>
      <c r="L455" s="125"/>
      <c r="M455" s="153"/>
    </row>
    <row r="456" spans="1:13" ht="15.75" x14ac:dyDescent="0.25">
      <c r="A456" s="136" t="str">
        <f>патриотика!A417</f>
        <v>Дырокол на 70 листов черный</v>
      </c>
      <c r="B456" s="88" t="s">
        <v>91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8"/>
        <v>84.16</v>
      </c>
      <c r="G456" s="179"/>
      <c r="H456" s="7"/>
      <c r="I456" s="7"/>
      <c r="J456" s="7"/>
      <c r="K456" s="152"/>
      <c r="L456" s="125"/>
      <c r="M456" s="153"/>
    </row>
    <row r="457" spans="1:13" ht="15.75" x14ac:dyDescent="0.25">
      <c r="A457" s="136" t="str">
        <f>патриотика!A418</f>
        <v>Карандаш простой</v>
      </c>
      <c r="B457" s="88" t="s">
        <v>91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8"/>
        <v>52.599999999999994</v>
      </c>
      <c r="G457" s="179"/>
      <c r="H457" s="7"/>
      <c r="I457" s="7"/>
      <c r="J457" s="7"/>
      <c r="K457" s="152"/>
      <c r="L457" s="125"/>
      <c r="M457" s="153"/>
    </row>
    <row r="458" spans="1:13" ht="15.75" x14ac:dyDescent="0.25">
      <c r="A458" s="136" t="str">
        <f>патриотика!A419</f>
        <v>Ручка</v>
      </c>
      <c r="B458" s="88" t="s">
        <v>91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8"/>
        <v>5.26</v>
      </c>
      <c r="G458" s="179"/>
      <c r="H458" s="7"/>
      <c r="I458" s="7"/>
      <c r="J458" s="7"/>
      <c r="K458" s="152"/>
      <c r="L458" s="125"/>
      <c r="M458" s="153"/>
    </row>
    <row r="459" spans="1:13" ht="15.75" x14ac:dyDescent="0.25">
      <c r="A459" s="136" t="str">
        <f>патриотика!A420</f>
        <v>Полотенце</v>
      </c>
      <c r="B459" s="88" t="s">
        <v>91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8"/>
        <v>144.65</v>
      </c>
      <c r="G459" s="179"/>
      <c r="H459" s="7"/>
      <c r="I459" s="7"/>
      <c r="J459" s="7"/>
      <c r="K459" s="152"/>
      <c r="L459" s="125"/>
      <c r="M459" s="153"/>
    </row>
    <row r="460" spans="1:13" ht="15.75" x14ac:dyDescent="0.25">
      <c r="A460" s="136" t="str">
        <f>патриотика!A421</f>
        <v>Комплект веник-совок</v>
      </c>
      <c r="B460" s="88" t="s">
        <v>91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8"/>
        <v>355.05</v>
      </c>
      <c r="G460" s="179"/>
      <c r="H460" s="7"/>
      <c r="I460" s="7"/>
      <c r="J460" s="7"/>
      <c r="K460" s="152"/>
      <c r="L460" s="125"/>
      <c r="M460" s="153"/>
    </row>
    <row r="461" spans="1:13" ht="15.75" x14ac:dyDescent="0.25">
      <c r="A461" s="136" t="str">
        <f>патриотика!A422</f>
        <v>Насадки на швабру</v>
      </c>
      <c r="B461" s="88" t="s">
        <v>91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8"/>
        <v>105.2</v>
      </c>
      <c r="G461" s="179"/>
      <c r="H461" s="7"/>
      <c r="I461" s="7"/>
      <c r="J461" s="7"/>
      <c r="K461" s="152"/>
      <c r="L461" s="125"/>
      <c r="M461" s="153"/>
    </row>
    <row r="462" spans="1:13" ht="15.75" x14ac:dyDescent="0.25">
      <c r="A462" s="136" t="str">
        <f>патриотика!A423</f>
        <v>Бумага Svetocopy</v>
      </c>
      <c r="B462" s="88" t="s">
        <v>91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8"/>
        <v>2445.9</v>
      </c>
      <c r="G462" s="179"/>
      <c r="H462" s="7"/>
      <c r="I462" s="7"/>
      <c r="J462" s="7"/>
      <c r="K462" s="152"/>
      <c r="L462" s="125"/>
      <c r="M462" s="153"/>
    </row>
    <row r="463" spans="1:13" ht="15.75" x14ac:dyDescent="0.25">
      <c r="A463" s="136" t="str">
        <f>патриотика!A424</f>
        <v>Папка накопитель</v>
      </c>
      <c r="B463" s="88" t="s">
        <v>91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19">D463*E463</f>
        <v>11.835000000000001</v>
      </c>
      <c r="G463" s="179"/>
      <c r="H463" s="7"/>
      <c r="I463" s="7"/>
      <c r="J463" s="7"/>
      <c r="K463" s="152"/>
      <c r="L463" s="125"/>
      <c r="M463" s="153"/>
    </row>
    <row r="464" spans="1:13" ht="15.75" x14ac:dyDescent="0.25">
      <c r="A464" s="136" t="str">
        <f>патриотика!A425</f>
        <v>Набор пил колец</v>
      </c>
      <c r="B464" s="88" t="s">
        <v>91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19"/>
        <v>156.48500000000001</v>
      </c>
      <c r="G464" s="179"/>
      <c r="H464" s="7"/>
      <c r="I464" s="7"/>
      <c r="J464" s="7"/>
      <c r="K464" s="152"/>
      <c r="L464" s="125"/>
      <c r="M464" s="153"/>
    </row>
    <row r="465" spans="1:13" ht="15.75" x14ac:dyDescent="0.25">
      <c r="A465" s="136" t="str">
        <f>патриотика!A426</f>
        <v>Клей</v>
      </c>
      <c r="B465" s="88" t="s">
        <v>91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19"/>
        <v>46.024999999999999</v>
      </c>
      <c r="G465" s="179"/>
      <c r="H465" s="7"/>
      <c r="I465" s="7"/>
      <c r="J465" s="7"/>
      <c r="K465" s="152"/>
      <c r="L465" s="125"/>
      <c r="M465" s="153"/>
    </row>
    <row r="466" spans="1:13" ht="15.75" x14ac:dyDescent="0.25">
      <c r="A466" s="136" t="str">
        <f>патриотика!A427</f>
        <v>Крышка горловины</v>
      </c>
      <c r="B466" s="88" t="s">
        <v>91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19"/>
        <v>42.08</v>
      </c>
      <c r="G466" s="179"/>
      <c r="H466" s="7"/>
      <c r="I466" s="7"/>
      <c r="J466" s="7"/>
      <c r="K466" s="152"/>
      <c r="L466" s="125"/>
      <c r="M466" s="153"/>
    </row>
    <row r="467" spans="1:13" ht="15.75" x14ac:dyDescent="0.25">
      <c r="A467" s="136" t="str">
        <f>патриотика!A428</f>
        <v>папка скоросшиватель</v>
      </c>
      <c r="B467" s="88" t="s">
        <v>91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19"/>
        <v>39.449999999999996</v>
      </c>
      <c r="G467" s="179"/>
      <c r="H467" s="7"/>
      <c r="I467" s="7"/>
      <c r="J467" s="7"/>
      <c r="K467" s="152"/>
      <c r="L467" s="125"/>
      <c r="M467" s="153"/>
    </row>
    <row r="468" spans="1:13" ht="15.75" x14ac:dyDescent="0.25">
      <c r="A468" s="136" t="str">
        <f>патриотика!A429</f>
        <v>Прессвол РОР-АР 3,5*2,3м</v>
      </c>
      <c r="B468" s="88" t="s">
        <v>91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19"/>
        <v>6575</v>
      </c>
      <c r="G468" s="179"/>
      <c r="H468" s="7"/>
      <c r="I468" s="7"/>
      <c r="J468" s="7"/>
      <c r="K468" s="152"/>
      <c r="L468" s="125"/>
      <c r="M468" s="153"/>
    </row>
    <row r="469" spans="1:13" ht="15.75" x14ac:dyDescent="0.25">
      <c r="A469" s="136" t="str">
        <f>патриотика!A430</f>
        <v>плинтус кабель-канал</v>
      </c>
      <c r="B469" s="88" t="s">
        <v>91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19"/>
        <v>55.230000000000004</v>
      </c>
      <c r="G469" s="179"/>
      <c r="H469" s="7"/>
      <c r="I469" s="7"/>
      <c r="J469" s="7"/>
      <c r="K469" s="152"/>
      <c r="L469" s="125"/>
      <c r="M469" s="153"/>
    </row>
    <row r="470" spans="1:13" ht="15.75" x14ac:dyDescent="0.25">
      <c r="A470" s="136" t="str">
        <f>патриотика!A431</f>
        <v>валик малярный L</v>
      </c>
      <c r="B470" s="88" t="s">
        <v>91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19"/>
        <v>70.484000000000009</v>
      </c>
      <c r="G470" s="179"/>
      <c r="H470" s="7"/>
      <c r="I470" s="7"/>
      <c r="J470" s="7"/>
      <c r="K470" s="152"/>
      <c r="L470" s="125"/>
      <c r="M470" s="153"/>
    </row>
    <row r="471" spans="1:13" ht="15.75" x14ac:dyDescent="0.25">
      <c r="A471" s="136" t="str">
        <f>патриотика!A432</f>
        <v>валик малярный профи</v>
      </c>
      <c r="B471" s="88" t="s">
        <v>91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19"/>
        <v>74.692000000000007</v>
      </c>
      <c r="G471" s="179"/>
      <c r="H471" s="7"/>
      <c r="I471" s="7"/>
      <c r="J471" s="7"/>
      <c r="K471" s="152"/>
      <c r="L471" s="125"/>
      <c r="M471" s="153"/>
    </row>
    <row r="472" spans="1:13" ht="14.25" customHeight="1" x14ac:dyDescent="0.25">
      <c r="A472" s="136" t="str">
        <f>патриотика!A433</f>
        <v>кабель-канал</v>
      </c>
      <c r="B472" s="88" t="s">
        <v>91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19"/>
        <v>81.53</v>
      </c>
      <c r="G472" s="179"/>
      <c r="H472" s="7"/>
      <c r="I472" s="7"/>
      <c r="J472" s="7"/>
      <c r="K472" s="152"/>
      <c r="L472" s="125"/>
      <c r="M472" s="153"/>
    </row>
    <row r="473" spans="1:13" ht="14.25" customHeight="1" x14ac:dyDescent="0.25">
      <c r="A473" s="136" t="str">
        <f>патриотика!A434</f>
        <v>ванночка малярная</v>
      </c>
      <c r="B473" s="88" t="s">
        <v>91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19"/>
        <v>26.3</v>
      </c>
      <c r="G473" s="179"/>
      <c r="H473" s="7"/>
      <c r="I473" s="7"/>
      <c r="J473" s="7"/>
      <c r="K473" s="152"/>
      <c r="L473" s="125"/>
      <c r="M473" s="153"/>
    </row>
    <row r="474" spans="1:13" ht="14.25" customHeight="1" x14ac:dyDescent="0.25">
      <c r="A474" s="136" t="str">
        <f>патриотика!A435</f>
        <v>шайба крановая</v>
      </c>
      <c r="B474" s="88" t="s">
        <v>91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19"/>
        <v>1.5779999999999998</v>
      </c>
      <c r="G474" s="179"/>
      <c r="H474" s="7"/>
      <c r="I474" s="7"/>
      <c r="J474" s="7"/>
      <c r="K474" s="152"/>
      <c r="L474" s="125"/>
      <c r="M474" s="153"/>
    </row>
    <row r="475" spans="1:13" ht="14.25" customHeight="1" x14ac:dyDescent="0.25">
      <c r="A475" s="136" t="str">
        <f>патриотика!A436</f>
        <v>эмаль аэрозоль</v>
      </c>
      <c r="B475" s="88" t="s">
        <v>91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19"/>
        <v>101.518</v>
      </c>
      <c r="G475" s="179"/>
      <c r="H475" s="7"/>
      <c r="I475" s="7"/>
      <c r="J475" s="7"/>
      <c r="K475" s="152"/>
      <c r="L475" s="125"/>
      <c r="M475" s="153"/>
    </row>
    <row r="476" spans="1:13" ht="14.25" customHeight="1" x14ac:dyDescent="0.25">
      <c r="A476" s="136" t="str">
        <f>патриотика!A437</f>
        <v>Папка-регистратор</v>
      </c>
      <c r="B476" s="88" t="s">
        <v>91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19"/>
        <v>1099.3400000000001</v>
      </c>
      <c r="G476" s="179"/>
      <c r="H476" s="7"/>
      <c r="I476" s="7"/>
      <c r="J476" s="7"/>
      <c r="K476" s="152"/>
      <c r="L476" s="125"/>
      <c r="M476" s="153"/>
    </row>
    <row r="477" spans="1:13" ht="14.25" customHeight="1" x14ac:dyDescent="0.25">
      <c r="A477" s="136" t="str">
        <f>патриотика!A438</f>
        <v>Блок питания</v>
      </c>
      <c r="B477" s="88" t="s">
        <v>91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19"/>
        <v>2190.79</v>
      </c>
      <c r="G477" s="179"/>
      <c r="H477" s="7"/>
      <c r="I477" s="7"/>
      <c r="J477" s="7"/>
      <c r="K477" s="152"/>
      <c r="L477" s="125"/>
      <c r="M477" s="153"/>
    </row>
    <row r="478" spans="1:13" ht="14.25" customHeight="1" x14ac:dyDescent="0.25">
      <c r="A478" s="136" t="str">
        <f>патриотика!A439</f>
        <v>Кабель</v>
      </c>
      <c r="B478" s="88" t="s">
        <v>91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19"/>
        <v>2027.73</v>
      </c>
      <c r="G478" s="179"/>
      <c r="H478" s="7"/>
      <c r="I478" s="7"/>
      <c r="J478" s="7"/>
      <c r="K478" s="152"/>
      <c r="L478" s="125"/>
      <c r="M478" s="153"/>
    </row>
    <row r="479" spans="1:13" ht="14.25" customHeight="1" x14ac:dyDescent="0.25">
      <c r="A479" s="136" t="str">
        <f>патриотика!A440</f>
        <v>Карта памяти</v>
      </c>
      <c r="B479" s="88" t="s">
        <v>91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19"/>
        <v>1946.2</v>
      </c>
      <c r="G479" s="179"/>
      <c r="H479" s="7"/>
      <c r="I479" s="7"/>
      <c r="J479" s="7"/>
      <c r="K479" s="152"/>
      <c r="L479" s="125"/>
      <c r="M479" s="153"/>
    </row>
    <row r="480" spans="1:13" ht="14.25" customHeight="1" x14ac:dyDescent="0.25">
      <c r="A480" s="136" t="str">
        <f>патриотика!A441</f>
        <v>Кабель</v>
      </c>
      <c r="B480" s="88" t="s">
        <v>91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19"/>
        <v>523.37</v>
      </c>
      <c r="G480" s="179"/>
      <c r="H480" s="7"/>
      <c r="I480" s="7"/>
      <c r="J480" s="7"/>
      <c r="K480" s="152"/>
      <c r="L480" s="125"/>
      <c r="M480" s="153"/>
    </row>
    <row r="481" spans="1:13" ht="14.25" customHeight="1" x14ac:dyDescent="0.25">
      <c r="A481" s="136" t="str">
        <f>патриотика!A442</f>
        <v>Бумага Lomond 230</v>
      </c>
      <c r="B481" s="88" t="s">
        <v>91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19"/>
        <v>226.18</v>
      </c>
      <c r="G481" s="179"/>
      <c r="H481" s="7"/>
      <c r="I481" s="7"/>
      <c r="J481" s="7"/>
      <c r="K481" s="152"/>
      <c r="L481" s="125"/>
      <c r="M481" s="153"/>
    </row>
    <row r="482" spans="1:13" ht="14.25" customHeight="1" x14ac:dyDescent="0.25">
      <c r="A482" s="136" t="str">
        <f>патриотика!A443</f>
        <v>Бумага Lomond 140</v>
      </c>
      <c r="B482" s="88" t="s">
        <v>91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19"/>
        <v>457.62</v>
      </c>
      <c r="G482" s="179"/>
      <c r="H482" s="7"/>
      <c r="I482" s="7"/>
      <c r="J482" s="7"/>
      <c r="K482" s="152"/>
      <c r="L482" s="125"/>
      <c r="M482" s="153"/>
    </row>
    <row r="483" spans="1:13" ht="14.25" customHeight="1" x14ac:dyDescent="0.25">
      <c r="A483" s="136" t="str">
        <f>патриотика!A444</f>
        <v>Бумага Lomond 200</v>
      </c>
      <c r="B483" s="88" t="s">
        <v>91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19"/>
        <v>305.08000000000004</v>
      </c>
      <c r="G483" s="179"/>
      <c r="H483" s="7"/>
      <c r="I483" s="7"/>
      <c r="J483" s="7"/>
      <c r="K483" s="152"/>
      <c r="L483" s="125"/>
      <c r="M483" s="153"/>
    </row>
    <row r="484" spans="1:13" ht="14.25" customHeight="1" x14ac:dyDescent="0.25">
      <c r="A484" s="136" t="str">
        <f>патриотика!A445</f>
        <v>Бумага Cactus 180</v>
      </c>
      <c r="B484" s="88" t="s">
        <v>91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19"/>
        <v>399.76</v>
      </c>
      <c r="G484" s="179"/>
      <c r="H484" s="7"/>
      <c r="I484" s="7"/>
      <c r="J484" s="7"/>
      <c r="K484" s="152"/>
      <c r="L484" s="125"/>
      <c r="M484" s="153"/>
    </row>
    <row r="485" spans="1:13" ht="15.75" x14ac:dyDescent="0.25">
      <c r="A485" s="136" t="str">
        <f>патриотика!A446</f>
        <v>Бумага Cactus 230</v>
      </c>
      <c r="B485" s="88" t="s">
        <v>91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19"/>
        <v>426.06</v>
      </c>
      <c r="G485" s="179"/>
      <c r="H485" s="7"/>
      <c r="I485" s="7"/>
      <c r="J485" s="7"/>
      <c r="K485" s="152"/>
      <c r="L485" s="125"/>
      <c r="M485" s="153"/>
    </row>
    <row r="486" spans="1:13" ht="15.75" x14ac:dyDescent="0.25">
      <c r="A486" s="136" t="str">
        <f>патриотика!A447</f>
        <v>Бумага офисная А3</v>
      </c>
      <c r="B486" s="88" t="s">
        <v>91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19"/>
        <v>631.19999999999993</v>
      </c>
      <c r="G486" s="179"/>
      <c r="H486" s="7"/>
      <c r="I486" s="7"/>
      <c r="J486" s="7"/>
      <c r="K486" s="152"/>
      <c r="L486" s="125"/>
      <c r="M486" s="153"/>
    </row>
    <row r="487" spans="1:13" ht="15.75" x14ac:dyDescent="0.25">
      <c r="A487" s="136" t="str">
        <f>патриотика!A448</f>
        <v>Бумага Lomond А3</v>
      </c>
      <c r="B487" s="88" t="s">
        <v>91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19"/>
        <v>1346.56</v>
      </c>
      <c r="G487" s="179"/>
      <c r="H487" s="7"/>
      <c r="I487" s="7"/>
      <c r="J487" s="7"/>
      <c r="K487" s="152"/>
      <c r="L487" s="125"/>
      <c r="M487" s="153"/>
    </row>
    <row r="488" spans="1:13" ht="15.75" x14ac:dyDescent="0.25">
      <c r="A488" s="136" t="str">
        <f>патриотика!A449</f>
        <v>Папка-регистратор</v>
      </c>
      <c r="B488" s="88" t="s">
        <v>91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19"/>
        <v>499.7</v>
      </c>
      <c r="G488" s="179"/>
      <c r="H488" s="7"/>
      <c r="I488" s="7"/>
      <c r="J488" s="7"/>
      <c r="K488" s="152"/>
      <c r="L488" s="125"/>
      <c r="M488" s="153"/>
    </row>
    <row r="489" spans="1:13" ht="15.75" x14ac:dyDescent="0.25">
      <c r="A489" s="136" t="str">
        <f>патриотика!A450</f>
        <v>Блокнот для флипчарта</v>
      </c>
      <c r="B489" s="88" t="s">
        <v>91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19"/>
        <v>894.19999999999993</v>
      </c>
      <c r="G489" s="179"/>
      <c r="H489" s="7"/>
      <c r="I489" s="7"/>
      <c r="J489" s="7"/>
      <c r="K489" s="152"/>
      <c r="L489" s="125"/>
      <c r="M489" s="153"/>
    </row>
    <row r="490" spans="1:13" ht="15.75" x14ac:dyDescent="0.25">
      <c r="A490" s="136" t="str">
        <f>патриотика!A451</f>
        <v>Чернила для заправки комплект</v>
      </c>
      <c r="B490" s="88" t="s">
        <v>91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19"/>
        <v>946.80000000000007</v>
      </c>
      <c r="G490" s="179"/>
      <c r="H490" s="7"/>
      <c r="I490" s="7"/>
      <c r="J490" s="7"/>
      <c r="K490" s="152"/>
      <c r="L490" s="125"/>
      <c r="M490" s="153"/>
    </row>
    <row r="491" spans="1:13" ht="15.75" x14ac:dyDescent="0.25">
      <c r="A491" s="136" t="str">
        <f>патриотика!A452</f>
        <v>Картридж НР С2Р42АЕ</v>
      </c>
      <c r="B491" s="88" t="s">
        <v>91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19"/>
        <v>2524.8000000000002</v>
      </c>
      <c r="G491" s="179"/>
      <c r="H491" s="7"/>
      <c r="I491" s="7"/>
      <c r="J491" s="7"/>
      <c r="K491" s="152"/>
      <c r="L491" s="125"/>
      <c r="M491" s="153"/>
    </row>
    <row r="492" spans="1:13" ht="15.75" x14ac:dyDescent="0.25">
      <c r="A492" s="136" t="str">
        <f>патриотика!A453</f>
        <v xml:space="preserve">Лампады </v>
      </c>
      <c r="B492" s="88" t="s">
        <v>91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19"/>
        <v>473.40000000000003</v>
      </c>
      <c r="G492" s="179"/>
      <c r="H492" s="7"/>
      <c r="I492" s="7"/>
      <c r="J492" s="7"/>
      <c r="K492" s="152"/>
      <c r="L492" s="125"/>
      <c r="M492" s="153"/>
    </row>
    <row r="493" spans="1:13" ht="15.75" x14ac:dyDescent="0.25">
      <c r="A493" s="136" t="str">
        <f>патриотика!A454</f>
        <v>Георгиевская лента 100м</v>
      </c>
      <c r="B493" s="88" t="s">
        <v>91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19"/>
        <v>315.60000000000002</v>
      </c>
      <c r="G493" s="179"/>
      <c r="H493" s="7"/>
      <c r="I493" s="7"/>
      <c r="J493" s="7"/>
      <c r="K493" s="152"/>
      <c r="L493" s="125"/>
      <c r="M493" s="153"/>
    </row>
    <row r="494" spans="1:13" ht="15.75" x14ac:dyDescent="0.25">
      <c r="A494" s="136" t="str">
        <f>патриотика!A455</f>
        <v>Саморез со сверлом</v>
      </c>
      <c r="B494" s="88" t="s">
        <v>91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19"/>
        <v>157.80000000000001</v>
      </c>
      <c r="G494" s="179"/>
      <c r="H494" s="7"/>
      <c r="I494" s="7"/>
      <c r="J494" s="7"/>
      <c r="K494" s="152"/>
      <c r="L494" s="125"/>
      <c r="M494" s="153"/>
    </row>
    <row r="495" spans="1:13" ht="15.75" x14ac:dyDescent="0.25">
      <c r="A495" s="136" t="str">
        <f>патриотика!A456</f>
        <v>Саморез со сверлом</v>
      </c>
      <c r="B495" s="88" t="s">
        <v>91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19"/>
        <v>197.25</v>
      </c>
      <c r="G495" s="179"/>
      <c r="H495" s="7"/>
      <c r="I495" s="7"/>
      <c r="J495" s="7"/>
      <c r="K495" s="152"/>
      <c r="L495" s="125"/>
      <c r="M495" s="153"/>
    </row>
    <row r="496" spans="1:13" ht="15.75" x14ac:dyDescent="0.25">
      <c r="A496" s="136" t="str">
        <f>патриотика!A457</f>
        <v>Гвозди 1 кг</v>
      </c>
      <c r="B496" s="88" t="s">
        <v>91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19"/>
        <v>28.93</v>
      </c>
      <c r="G496" s="179"/>
      <c r="H496" s="7"/>
      <c r="I496" s="7"/>
      <c r="J496" s="7"/>
      <c r="K496" s="152"/>
      <c r="L496" s="125"/>
      <c r="M496" s="153"/>
    </row>
    <row r="497" spans="1:13" ht="15.75" x14ac:dyDescent="0.25">
      <c r="A497" s="136" t="str">
        <f>патриотика!A458</f>
        <v>гвозди строит</v>
      </c>
      <c r="B497" s="88" t="s">
        <v>91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19"/>
        <v>52.6</v>
      </c>
      <c r="G497" s="179"/>
      <c r="H497" s="7"/>
      <c r="I497" s="7"/>
      <c r="J497" s="7"/>
      <c r="K497" s="152"/>
      <c r="L497" s="125"/>
      <c r="M497" s="153"/>
    </row>
    <row r="498" spans="1:13" ht="15.75" x14ac:dyDescent="0.25">
      <c r="A498" s="136" t="str">
        <f>патриотика!A459</f>
        <v>гвозди строит</v>
      </c>
      <c r="B498" s="88" t="s">
        <v>91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19"/>
        <v>59.964000000000006</v>
      </c>
      <c r="G498" s="179"/>
      <c r="H498" s="7"/>
      <c r="I498" s="7"/>
      <c r="J498" s="7"/>
      <c r="K498" s="152"/>
      <c r="L498" s="125"/>
      <c r="M498" s="153"/>
    </row>
    <row r="499" spans="1:13" ht="15.75" x14ac:dyDescent="0.25">
      <c r="A499" s="136" t="str">
        <f>патриотика!A460</f>
        <v>Помпа дополнительная</v>
      </c>
      <c r="B499" s="88" t="s">
        <v>91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19"/>
        <v>276.15000000000003</v>
      </c>
      <c r="G499" s="179"/>
      <c r="H499" s="7"/>
      <c r="I499" s="7"/>
      <c r="J499" s="7"/>
      <c r="K499" s="152"/>
      <c r="L499" s="125"/>
      <c r="M499" s="153"/>
    </row>
    <row r="500" spans="1:13" ht="15.75" x14ac:dyDescent="0.25">
      <c r="A500" s="136" t="str">
        <f>патриотика!A461</f>
        <v>уголок крепежный</v>
      </c>
      <c r="B500" s="88" t="s">
        <v>91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19"/>
        <v>44.71</v>
      </c>
      <c r="G500" s="179"/>
      <c r="H500" s="7"/>
      <c r="I500" s="7"/>
      <c r="J500" s="7"/>
      <c r="K500" s="152"/>
      <c r="L500" s="125"/>
      <c r="M500" s="153"/>
    </row>
    <row r="501" spans="1:13" ht="15.75" x14ac:dyDescent="0.25">
      <c r="A501" s="136" t="str">
        <f>патриотика!A462</f>
        <v>саморез</v>
      </c>
      <c r="B501" s="88" t="s">
        <v>91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19"/>
        <v>115.72</v>
      </c>
      <c r="G501" s="179"/>
      <c r="H501" s="7"/>
      <c r="I501" s="7"/>
      <c r="J501" s="7"/>
      <c r="K501" s="152"/>
      <c r="L501" s="125"/>
      <c r="M501" s="153"/>
    </row>
    <row r="502" spans="1:13" ht="15.75" x14ac:dyDescent="0.25">
      <c r="A502" s="136" t="str">
        <f>патриотика!A463</f>
        <v>гвозди строит</v>
      </c>
      <c r="B502" s="88" t="s">
        <v>91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19"/>
        <v>52.6</v>
      </c>
      <c r="G502" s="179"/>
      <c r="H502" s="7"/>
      <c r="I502" s="7"/>
      <c r="J502" s="7"/>
      <c r="K502" s="152"/>
      <c r="L502" s="125"/>
      <c r="M502" s="153"/>
    </row>
    <row r="503" spans="1:13" ht="15.75" x14ac:dyDescent="0.25">
      <c r="A503" s="136" t="str">
        <f>патриотика!A464</f>
        <v>стяжка для проводов</v>
      </c>
      <c r="B503" s="88" t="s">
        <v>91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19"/>
        <v>51.022000000000006</v>
      </c>
      <c r="G503" s="179"/>
      <c r="H503" s="7"/>
      <c r="I503" s="7"/>
      <c r="J503" s="7"/>
      <c r="K503" s="152"/>
      <c r="L503" s="125"/>
      <c r="M503" s="153"/>
    </row>
    <row r="504" spans="1:13" ht="15.75" x14ac:dyDescent="0.25">
      <c r="A504" s="136" t="str">
        <f>патриотика!A465</f>
        <v>стяжка для проводов</v>
      </c>
      <c r="B504" s="88" t="s">
        <v>91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19"/>
        <v>10.783000000000001</v>
      </c>
      <c r="G504" s="179"/>
      <c r="H504" s="7"/>
      <c r="I504" s="7"/>
      <c r="J504" s="7"/>
      <c r="K504" s="152"/>
      <c r="L504" s="125"/>
      <c r="M504" s="153"/>
    </row>
    <row r="505" spans="1:13" ht="15.75" x14ac:dyDescent="0.25">
      <c r="A505" s="136" t="str">
        <f>патриотика!A466</f>
        <v>гвозди строит</v>
      </c>
      <c r="B505" s="88" t="s">
        <v>91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19"/>
        <v>1022.9647999999999</v>
      </c>
      <c r="G505" s="179"/>
      <c r="H505" s="7"/>
      <c r="I505" s="7"/>
      <c r="J505" s="7"/>
      <c r="K505" s="152"/>
      <c r="L505" s="125"/>
      <c r="M505" s="153"/>
    </row>
    <row r="506" spans="1:13" ht="15.75" x14ac:dyDescent="0.25">
      <c r="A506" s="136" t="str">
        <f>патриотика!A467</f>
        <v>Стойки, втулки Хёндай</v>
      </c>
      <c r="B506" s="88" t="s">
        <v>91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19"/>
        <v>3156</v>
      </c>
      <c r="G506" s="179"/>
      <c r="H506" s="7"/>
      <c r="I506" s="7"/>
      <c r="J506" s="7"/>
      <c r="K506" s="152"/>
      <c r="L506" s="125"/>
      <c r="M506" s="153"/>
    </row>
    <row r="507" spans="1:13" ht="15.75" x14ac:dyDescent="0.25">
      <c r="A507" s="136" t="str">
        <f>патриотика!A468</f>
        <v xml:space="preserve">хозяйственно-бытовые товары </v>
      </c>
      <c r="B507" s="88" t="s">
        <v>91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19"/>
        <v>7101</v>
      </c>
      <c r="G507" s="179"/>
      <c r="H507" s="7"/>
      <c r="I507" s="7"/>
      <c r="J507" s="7"/>
      <c r="K507" s="152"/>
      <c r="L507" s="125"/>
      <c r="M507" s="153"/>
    </row>
    <row r="508" spans="1:13" ht="15.75" x14ac:dyDescent="0.25">
      <c r="A508" s="136" t="str">
        <f>патриотика!A469</f>
        <v>антифриз для УАЗ</v>
      </c>
      <c r="B508" s="88" t="s">
        <v>91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19"/>
        <v>263</v>
      </c>
      <c r="G508" s="179"/>
      <c r="H508" s="7"/>
      <c r="I508" s="7"/>
      <c r="J508" s="7"/>
      <c r="K508" s="152"/>
      <c r="L508" s="125"/>
      <c r="M508" s="153"/>
    </row>
    <row r="509" spans="1:13" ht="18.75" x14ac:dyDescent="0.25">
      <c r="A509" s="693" t="s">
        <v>31</v>
      </c>
      <c r="B509" s="729"/>
      <c r="C509" s="729"/>
      <c r="D509" s="729"/>
      <c r="E509" s="694"/>
      <c r="F509" s="431">
        <f>SUM(F264:F508)</f>
        <v>205705.71299999996</v>
      </c>
      <c r="G509" s="179"/>
      <c r="H509" s="7"/>
      <c r="I509" s="7"/>
      <c r="J509" s="7"/>
    </row>
    <row r="510" spans="1:13" ht="15.75" x14ac:dyDescent="0.25">
      <c r="A510" s="7"/>
      <c r="B510" s="7"/>
      <c r="C510" s="7"/>
      <c r="D510" s="7"/>
      <c r="E510" s="179"/>
      <c r="F510" s="7"/>
      <c r="G510" s="179"/>
      <c r="H510" s="7"/>
      <c r="I510" s="7"/>
      <c r="J510" s="7"/>
    </row>
    <row r="511" spans="1:13" ht="15.75" x14ac:dyDescent="0.25">
      <c r="A511" s="7"/>
      <c r="B511" s="7"/>
      <c r="C511" s="7"/>
      <c r="D511" s="7"/>
      <c r="E511" s="7"/>
      <c r="F511" s="7"/>
    </row>
  </sheetData>
  <autoFilter ref="A262:J424" xr:uid="{00000000-0009-0000-0000-000007000000}"/>
  <mergeCells count="150"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J1"/>
    <mergeCell ref="E136:E137"/>
    <mergeCell ref="F136:F137"/>
    <mergeCell ref="E45:E46"/>
    <mergeCell ref="F45:F46"/>
    <mergeCell ref="B3:J3"/>
    <mergeCell ref="G19:G21"/>
    <mergeCell ref="J19:J21"/>
    <mergeCell ref="A22:A23"/>
    <mergeCell ref="B22:B23"/>
    <mergeCell ref="D22:D23"/>
    <mergeCell ref="E22:E23"/>
    <mergeCell ref="F22:F23"/>
    <mergeCell ref="G22:G23"/>
    <mergeCell ref="J22:J23"/>
    <mergeCell ref="A19:A21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43:F143"/>
    <mergeCell ref="G45:G46"/>
    <mergeCell ref="I136:I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G136:G137"/>
    <mergeCell ref="H136:H13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J14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</mergeCells>
  <printOptions horizontalCentered="1" verticalCentered="1"/>
  <pageMargins left="0.70866141732283472" right="0.31496062992125984" top="0.55118110236220474" bottom="0.55118110236220474" header="0" footer="0"/>
  <pageSetup paperSize="9" scale="38" fitToHeight="4" orientation="portrait" r:id="rId1"/>
  <rowBreaks count="3" manualBreakCount="3">
    <brk id="133" max="9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6" t="s">
        <v>77</v>
      </c>
      <c r="B1" s="756"/>
      <c r="C1" s="756"/>
      <c r="D1" s="756"/>
      <c r="E1" s="756"/>
      <c r="F1" s="756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65</v>
      </c>
      <c r="B3" s="15" t="s">
        <v>2</v>
      </c>
      <c r="C3" s="15" t="s">
        <v>66</v>
      </c>
      <c r="D3" s="15" t="s">
        <v>67</v>
      </c>
      <c r="E3" s="14" t="s">
        <v>68</v>
      </c>
      <c r="F3" s="15" t="s">
        <v>69</v>
      </c>
      <c r="G3" s="14" t="s">
        <v>70</v>
      </c>
      <c r="H3" s="14" t="s">
        <v>71</v>
      </c>
      <c r="I3" s="26" t="s">
        <v>72</v>
      </c>
    </row>
    <row r="4" spans="1:9" ht="15.75" x14ac:dyDescent="0.25">
      <c r="A4" s="16" t="s">
        <v>78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79</v>
      </c>
    </row>
    <row r="18" spans="1:9" x14ac:dyDescent="0.25">
      <c r="B18">
        <v>131569.758</v>
      </c>
      <c r="E18" t="s">
        <v>80</v>
      </c>
      <c r="F18" s="1">
        <v>63000</v>
      </c>
      <c r="H18">
        <v>277896</v>
      </c>
      <c r="I18" s="36" t="s">
        <v>81</v>
      </c>
    </row>
    <row r="19" spans="1:9" x14ac:dyDescent="0.25">
      <c r="E19" t="s">
        <v>82</v>
      </c>
      <c r="F19" s="1">
        <v>86158</v>
      </c>
      <c r="I19" t="s">
        <v>83</v>
      </c>
    </row>
    <row r="20" spans="1:9" x14ac:dyDescent="0.25">
      <c r="E20" t="s">
        <v>84</v>
      </c>
      <c r="F20" s="1">
        <f>F19-F18</f>
        <v>23158</v>
      </c>
      <c r="H20" s="28">
        <f>H17+H18+H19</f>
        <v>5487986.7800000003</v>
      </c>
      <c r="I20" t="s">
        <v>61</v>
      </c>
    </row>
    <row r="21" spans="1:9" x14ac:dyDescent="0.25">
      <c r="E21" t="s">
        <v>85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2020-02-04T10:30:57Z</dcterms:modified>
</cp:coreProperties>
</file>